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6380" yWindow="740" windowWidth="21600" windowHeight="11390"/>
  </bookViews>
  <sheets>
    <sheet name="Rekapitulace stavby" sheetId="1" r:id="rId1"/>
    <sheet name="I - 2.6.1. Mobiliář s veg..." sheetId="2" r:id="rId2"/>
    <sheet name="J - 2.6.2. Mobiliář se so..." sheetId="3" r:id="rId3"/>
    <sheet name="N - 2.6.3. Mobiliář ostatní" sheetId="4" r:id="rId4"/>
    <sheet name="R - Vedlejší a ostatní ná..." sheetId="5" r:id="rId5"/>
  </sheets>
  <definedNames>
    <definedName name="_xlnm._FilterDatabase" localSheetId="1" hidden="1">'I - 2.6.1. Mobiliář s veg...'!$C$86:$K$95</definedName>
    <definedName name="_xlnm._FilterDatabase" localSheetId="2" hidden="1">'J - 2.6.2. Mobiliář se so...'!$C$86:$K$95</definedName>
    <definedName name="_xlnm._FilterDatabase" localSheetId="3" hidden="1">'N - 2.6.3. Mobiliář ostatní'!$C$86:$K$112</definedName>
    <definedName name="_xlnm._FilterDatabase" localSheetId="4" hidden="1">'R - Vedlejší a ostatní ná...'!$C$90:$K$116</definedName>
    <definedName name="_xlnm.Print_Titles" localSheetId="1">'I - 2.6.1. Mobiliář s veg...'!$86:$86</definedName>
    <definedName name="_xlnm.Print_Titles" localSheetId="2">'J - 2.6.2. Mobiliář se so...'!$86:$86</definedName>
    <definedName name="_xlnm.Print_Titles" localSheetId="3">'N - 2.6.3. Mobiliář ostatní'!$86:$86</definedName>
    <definedName name="_xlnm.Print_Titles" localSheetId="4">'R - Vedlejší a ostatní ná...'!$90:$90</definedName>
    <definedName name="_xlnm.Print_Titles" localSheetId="0">'Rekapitulace stavby'!$52:$52</definedName>
    <definedName name="_xlnm.Print_Area" localSheetId="1">'I - 2.6.1. Mobiliář s veg...'!$C$4:$J$41,'I - 2.6.1. Mobiliář s veg...'!$C$72:$J$95</definedName>
    <definedName name="_xlnm.Print_Area" localSheetId="2">'J - 2.6.2. Mobiliář se so...'!$C$4:$J$41,'J - 2.6.2. Mobiliář se so...'!$C$72:$J$95</definedName>
    <definedName name="_xlnm.Print_Area" localSheetId="3">'N - 2.6.3. Mobiliář ostatní'!$C$4:$J$41,'N - 2.6.3. Mobiliář ostatní'!$C$72:$J$112</definedName>
    <definedName name="_xlnm.Print_Area" localSheetId="4">'R - Vedlejší a ostatní ná...'!$C$4:$J$41,'R - Vedlejší a ostatní ná...'!$C$76:$J$116</definedName>
    <definedName name="_xlnm.Print_Area" localSheetId="0">'Rekapitulace stavby'!$D$4:$AO$36,'Rekapitulace stavby'!$C$42:$AQ$62</definedName>
  </definedNames>
  <calcPr calcId="125725"/>
</workbook>
</file>

<file path=xl/calcChain.xml><?xml version="1.0" encoding="utf-8"?>
<calcChain xmlns="http://schemas.openxmlformats.org/spreadsheetml/2006/main">
  <c r="J39" i="5"/>
  <c r="J38"/>
  <c r="AY61" i="1" s="1"/>
  <c r="J37" i="5"/>
  <c r="AX61" i="1" s="1"/>
  <c r="BI114" i="5"/>
  <c r="BH114"/>
  <c r="BG114"/>
  <c r="BF114"/>
  <c r="T114"/>
  <c r="T113"/>
  <c r="R114"/>
  <c r="R113" s="1"/>
  <c r="P114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T97" s="1"/>
  <c r="R98"/>
  <c r="R97"/>
  <c r="P98"/>
  <c r="P97"/>
  <c r="BI94"/>
  <c r="BH94"/>
  <c r="BG94"/>
  <c r="BF94"/>
  <c r="T94"/>
  <c r="T93"/>
  <c r="R94"/>
  <c r="R93" s="1"/>
  <c r="P94"/>
  <c r="P93"/>
  <c r="J88"/>
  <c r="J87"/>
  <c r="F87"/>
  <c r="F85"/>
  <c r="E83"/>
  <c r="J59"/>
  <c r="J58"/>
  <c r="F58"/>
  <c r="F56"/>
  <c r="E54"/>
  <c r="J20"/>
  <c r="E20"/>
  <c r="F59" s="1"/>
  <c r="J19"/>
  <c r="J14"/>
  <c r="J85" s="1"/>
  <c r="E7"/>
  <c r="E50" s="1"/>
  <c r="J39" i="4"/>
  <c r="J38"/>
  <c r="AY59" i="1" s="1"/>
  <c r="J37" i="4"/>
  <c r="AX59" i="1"/>
  <c r="BI112" i="4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 s="1"/>
  <c r="J19"/>
  <c r="J14"/>
  <c r="J81" s="1"/>
  <c r="E7"/>
  <c r="E75" s="1"/>
  <c r="J39" i="3"/>
  <c r="J38"/>
  <c r="AY57" i="1"/>
  <c r="J37" i="3"/>
  <c r="AX57" i="1" s="1"/>
  <c r="BI95" i="3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 s="1"/>
  <c r="J19"/>
  <c r="J14"/>
  <c r="J81" s="1"/>
  <c r="E7"/>
  <c r="E75" s="1"/>
  <c r="J39" i="2"/>
  <c r="J38"/>
  <c r="AY56" i="1"/>
  <c r="J37" i="2"/>
  <c r="AX56" i="1"/>
  <c r="BI95" i="2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 s="1"/>
  <c r="J19"/>
  <c r="J14"/>
  <c r="J81"/>
  <c r="E7"/>
  <c r="E75"/>
  <c r="L50" i="1"/>
  <c r="AM50"/>
  <c r="AM49"/>
  <c r="L49"/>
  <c r="AM47"/>
  <c r="L47"/>
  <c r="L45"/>
  <c r="L44"/>
  <c r="J93" i="2"/>
  <c r="BK92"/>
  <c r="AS58" i="1"/>
  <c r="BK91" i="2"/>
  <c r="AS55" i="1"/>
  <c r="BK94" i="3"/>
  <c r="J94"/>
  <c r="J105" i="4"/>
  <c r="J108"/>
  <c r="BK96"/>
  <c r="J101"/>
  <c r="BK109"/>
  <c r="J96"/>
  <c r="BK92"/>
  <c r="BK112" i="5"/>
  <c r="BK94"/>
  <c r="BK98"/>
  <c r="J95" i="2"/>
  <c r="BK90"/>
  <c r="J90"/>
  <c r="AS60" i="1"/>
  <c r="BK95" i="2"/>
  <c r="BK90" i="3"/>
  <c r="J90"/>
  <c r="J91"/>
  <c r="J112" i="4"/>
  <c r="BK98"/>
  <c r="J106"/>
  <c r="J99"/>
  <c r="J103"/>
  <c r="BK107"/>
  <c r="BK99"/>
  <c r="J98"/>
  <c r="J94" i="5"/>
  <c r="BK111"/>
  <c r="BK93" i="2"/>
  <c r="J91"/>
  <c r="BK94"/>
  <c r="J92"/>
  <c r="BK95" i="3"/>
  <c r="J93"/>
  <c r="J92"/>
  <c r="BK91"/>
  <c r="BK104" i="4"/>
  <c r="BK112"/>
  <c r="BK105"/>
  <c r="BK110"/>
  <c r="J90"/>
  <c r="BK90"/>
  <c r="J111"/>
  <c r="BK95"/>
  <c r="J114" i="5"/>
  <c r="J98"/>
  <c r="BK109"/>
  <c r="J94" i="2"/>
  <c r="BK92" i="3"/>
  <c r="J109" i="4"/>
  <c r="BK101"/>
  <c r="BK111"/>
  <c r="BK106"/>
  <c r="J94"/>
  <c r="BK93"/>
  <c r="BK103"/>
  <c r="BK91"/>
  <c r="BK105" i="5"/>
  <c r="J112"/>
  <c r="BK93" i="3"/>
  <c r="J107" i="4"/>
  <c r="J97"/>
  <c r="J110"/>
  <c r="J102"/>
  <c r="J104"/>
  <c r="J92"/>
  <c r="J93"/>
  <c r="J91"/>
  <c r="J100"/>
  <c r="J105" i="5"/>
  <c r="J109"/>
  <c r="BK102"/>
  <c r="J95" i="3"/>
  <c r="J95" i="4"/>
  <c r="BK94"/>
  <c r="BK97"/>
  <c r="BK102"/>
  <c r="BK100"/>
  <c r="BK108"/>
  <c r="J111" i="5"/>
  <c r="BK114"/>
  <c r="J102"/>
  <c r="R89" i="2" l="1"/>
  <c r="R88"/>
  <c r="R87" s="1"/>
  <c r="BK89" i="3"/>
  <c r="J89"/>
  <c r="J65"/>
  <c r="T89"/>
  <c r="T88"/>
  <c r="T87" s="1"/>
  <c r="R89" i="4"/>
  <c r="R88"/>
  <c r="R87"/>
  <c r="BK89" i="2"/>
  <c r="BK88" s="1"/>
  <c r="BK87" s="1"/>
  <c r="J87" s="1"/>
  <c r="J32" s="1"/>
  <c r="J89"/>
  <c r="J65" s="1"/>
  <c r="T89"/>
  <c r="T88"/>
  <c r="T87"/>
  <c r="R89" i="3"/>
  <c r="R88"/>
  <c r="R87" s="1"/>
  <c r="P89" i="4"/>
  <c r="P88"/>
  <c r="P87"/>
  <c r="AU59" i="1"/>
  <c r="AU58" s="1"/>
  <c r="P89" i="2"/>
  <c r="P88" s="1"/>
  <c r="P87" s="1"/>
  <c r="AU56" i="1" s="1"/>
  <c r="P89" i="3"/>
  <c r="P88"/>
  <c r="P87"/>
  <c r="AU57" i="1" s="1"/>
  <c r="BK89" i="4"/>
  <c r="J89"/>
  <c r="J65"/>
  <c r="T89"/>
  <c r="T88"/>
  <c r="T87" s="1"/>
  <c r="BK101" i="5"/>
  <c r="J101"/>
  <c r="J67"/>
  <c r="P101"/>
  <c r="P92"/>
  <c r="P91" s="1"/>
  <c r="AU61" i="1" s="1"/>
  <c r="AU60" s="1"/>
  <c r="R101" i="5"/>
  <c r="T101"/>
  <c r="T92" s="1"/>
  <c r="T91" s="1"/>
  <c r="BK108"/>
  <c r="J108"/>
  <c r="J68"/>
  <c r="P108"/>
  <c r="R108"/>
  <c r="R92" s="1"/>
  <c r="R91" s="1"/>
  <c r="T108"/>
  <c r="E50" i="2"/>
  <c r="BK93" i="5"/>
  <c r="J93"/>
  <c r="J65"/>
  <c r="BK97"/>
  <c r="J97" s="1"/>
  <c r="J66" s="1"/>
  <c r="BK113"/>
  <c r="J113"/>
  <c r="J69"/>
  <c r="F88"/>
  <c r="BE105"/>
  <c r="BE109"/>
  <c r="J56"/>
  <c r="E79"/>
  <c r="BK88" i="4"/>
  <c r="BK87"/>
  <c r="J87" s="1"/>
  <c r="J63" s="1"/>
  <c r="BE94" i="5"/>
  <c r="BE111"/>
  <c r="BE114"/>
  <c r="BE98"/>
  <c r="BE102"/>
  <c r="BE112"/>
  <c r="BE94" i="4"/>
  <c r="BE102"/>
  <c r="BE98"/>
  <c r="E50"/>
  <c r="F84"/>
  <c r="BE92"/>
  <c r="BE95"/>
  <c r="BE97"/>
  <c r="BE101"/>
  <c r="BE108"/>
  <c r="BE111"/>
  <c r="J56"/>
  <c r="BE91"/>
  <c r="BE93"/>
  <c r="BE96"/>
  <c r="BE100"/>
  <c r="BE105"/>
  <c r="BE104"/>
  <c r="BE107"/>
  <c r="BE109"/>
  <c r="BE110"/>
  <c r="BE112"/>
  <c r="BE90"/>
  <c r="BE99"/>
  <c r="BE103"/>
  <c r="BE106"/>
  <c r="J56" i="3"/>
  <c r="BE91"/>
  <c r="BE90"/>
  <c r="F84"/>
  <c r="BE93"/>
  <c r="BE94"/>
  <c r="BE95"/>
  <c r="E50"/>
  <c r="BE92"/>
  <c r="BE91" i="2"/>
  <c r="F84"/>
  <c r="BE93"/>
  <c r="BE90"/>
  <c r="J56"/>
  <c r="BE94"/>
  <c r="BE92"/>
  <c r="BE95"/>
  <c r="F36"/>
  <c r="BA56" i="1"/>
  <c r="J36" i="3"/>
  <c r="AW57" i="1"/>
  <c r="F37" i="4"/>
  <c r="BB59" i="1" s="1"/>
  <c r="BB58" s="1"/>
  <c r="AX58" s="1"/>
  <c r="J36" i="5"/>
  <c r="AW61" i="1"/>
  <c r="F37" i="2"/>
  <c r="BB56" i="1" s="1"/>
  <c r="F39" i="3"/>
  <c r="BD57" i="1"/>
  <c r="J36" i="4"/>
  <c r="AW59" i="1"/>
  <c r="J36" i="2"/>
  <c r="AW56" i="1" s="1"/>
  <c r="F36" i="3"/>
  <c r="BA57" i="1"/>
  <c r="F38" i="5"/>
  <c r="BC61" i="1"/>
  <c r="BC60" s="1"/>
  <c r="AY60" s="1"/>
  <c r="F39" i="5"/>
  <c r="BD61" i="1"/>
  <c r="BD60" s="1"/>
  <c r="AS54"/>
  <c r="F38" i="3"/>
  <c r="BC57" i="1" s="1"/>
  <c r="F36" i="4"/>
  <c r="BA59" i="1"/>
  <c r="BA58" s="1"/>
  <c r="AW58" s="1"/>
  <c r="F37" i="5"/>
  <c r="BB61" i="1" s="1"/>
  <c r="BB60" s="1"/>
  <c r="AX60" s="1"/>
  <c r="F38" i="2"/>
  <c r="BC56" i="1"/>
  <c r="F38" i="4"/>
  <c r="BC59" i="1"/>
  <c r="BC58" s="1"/>
  <c r="AY58" s="1"/>
  <c r="F36" i="5"/>
  <c r="BA61" i="1"/>
  <c r="BA60" s="1"/>
  <c r="AW60" s="1"/>
  <c r="F39" i="2"/>
  <c r="BD56" i="1"/>
  <c r="F37" i="3"/>
  <c r="BB57" i="1"/>
  <c r="F39" i="4"/>
  <c r="BD59" i="1"/>
  <c r="BD58" s="1"/>
  <c r="BK88" i="3" l="1"/>
  <c r="J88" s="1"/>
  <c r="J64" s="1"/>
  <c r="BK92" i="5"/>
  <c r="J92" s="1"/>
  <c r="J64" s="1"/>
  <c r="J88" i="4"/>
  <c r="J64" s="1"/>
  <c r="AG56" i="1"/>
  <c r="J63" i="2"/>
  <c r="J88"/>
  <c r="J64"/>
  <c r="AU55" i="1"/>
  <c r="AU54" s="1"/>
  <c r="J35" i="2"/>
  <c r="AV56" i="1"/>
  <c r="AT56" s="1"/>
  <c r="AN56" s="1"/>
  <c r="BC55"/>
  <c r="F35" i="4"/>
  <c r="AZ59" i="1"/>
  <c r="AZ58" s="1"/>
  <c r="AV58" s="1"/>
  <c r="AT58" s="1"/>
  <c r="F35" i="2"/>
  <c r="AZ56" i="1" s="1"/>
  <c r="BA55"/>
  <c r="F35" i="3"/>
  <c r="AZ57" i="1" s="1"/>
  <c r="J35" i="5"/>
  <c r="AV61" i="1"/>
  <c r="AT61" s="1"/>
  <c r="BD55"/>
  <c r="J35" i="3"/>
  <c r="AV57" i="1" s="1"/>
  <c r="AT57" s="1"/>
  <c r="J32" i="4"/>
  <c r="AG59" i="1" s="1"/>
  <c r="AG58" s="1"/>
  <c r="F35" i="5"/>
  <c r="AZ61" i="1" s="1"/>
  <c r="AZ60" s="1"/>
  <c r="AV60" s="1"/>
  <c r="AT60" s="1"/>
  <c r="BB55"/>
  <c r="J35" i="4"/>
  <c r="AV59" i="1" s="1"/>
  <c r="AT59" s="1"/>
  <c r="BK87" i="3" l="1"/>
  <c r="J87"/>
  <c r="J63"/>
  <c r="BK91" i="5"/>
  <c r="J91" s="1"/>
  <c r="J63" s="1"/>
  <c r="AN59" i="1"/>
  <c r="AN58"/>
  <c r="J41" i="4"/>
  <c r="J41" i="2"/>
  <c r="BC54" i="1"/>
  <c r="W32" s="1"/>
  <c r="BA54"/>
  <c r="W30" s="1"/>
  <c r="AZ55"/>
  <c r="AV55" s="1"/>
  <c r="BD54"/>
  <c r="W33" s="1"/>
  <c r="BB54"/>
  <c r="AX54" s="1"/>
  <c r="AW55"/>
  <c r="AY55"/>
  <c r="AX55"/>
  <c r="W31" l="1"/>
  <c r="AY54"/>
  <c r="AW54"/>
  <c r="AK30" s="1"/>
  <c r="J32" i="5"/>
  <c r="AG61" i="1"/>
  <c r="AG60" s="1"/>
  <c r="J32" i="3"/>
  <c r="AG57" i="1" s="1"/>
  <c r="AG55" s="1"/>
  <c r="AZ54"/>
  <c r="W29" s="1"/>
  <c r="AT55"/>
  <c r="AG54" l="1"/>
  <c r="AK26" s="1"/>
  <c r="AK35" s="1"/>
  <c r="J41" i="5"/>
  <c r="J41" i="3"/>
  <c r="AN55" i="1"/>
  <c r="AN61"/>
  <c r="AN57"/>
  <c r="AN60"/>
  <c r="AV54"/>
  <c r="AK29"/>
  <c r="AT54" l="1"/>
  <c r="AN54" s="1"/>
</calcChain>
</file>

<file path=xl/sharedStrings.xml><?xml version="1.0" encoding="utf-8"?>
<sst xmlns="http://schemas.openxmlformats.org/spreadsheetml/2006/main" count="1328" uniqueCount="307">
  <si>
    <t>Export Komplet</t>
  </si>
  <si>
    <t>VZ</t>
  </si>
  <si>
    <t>2.0</t>
  </si>
  <si>
    <t>ZAMOK</t>
  </si>
  <si>
    <t>False</t>
  </si>
  <si>
    <t>{0be5a7dc-6519-443c-a914-b7abf8ac00c0}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</si>
  <si>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</si>
  <si>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</si>
  <si>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</si>
  <si>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</si>
  <si>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</si>
  <si>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</si>
  <si>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</si>
  <si>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</si>
  <si>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23_P_SO2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</si>
  <si>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</si>
  <si>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</si>
  <si>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REVITALIZACE ZELENÉ INFRASTRUKTURY NEMOCNICE HAVÍŘOV, p.o. - SO 2 Mobiliář</t>
  </si>
  <si>
    <t>KSO:</t>
  </si>
  <si>
    <t>823</t>
  </si>
  <si>
    <t>CC-CZ:</t>
  </si>
  <si>
    <t>2</t>
  </si>
  <si>
    <t>Místo:</t>
  </si>
  <si>
    <t xml:space="preserve"> </t>
  </si>
  <si>
    <t>Datum:</t>
  </si>
  <si>
    <t>30. 11. 2023</t>
  </si>
  <si>
    <t>CZ-CPV:</t>
  </si>
  <si>
    <t>45000000-7</t>
  </si>
  <si>
    <t>Zadavatel:</t>
  </si>
  <si>
    <t>IČ:</t>
  </si>
  <si>
    <t>00844896</t>
  </si>
  <si>
    <t>Nemocnice Havířov, příspěvková organizace</t>
  </si>
  <si>
    <t>DIČ:</t>
  </si>
  <si>
    <t/>
  </si>
  <si>
    <t>Účastník:</t>
  </si>
  <si>
    <t>Vyplň údaj</t>
  </si>
  <si>
    <t>Projektant:</t>
  </si>
  <si>
    <t>70327041</t>
  </si>
  <si>
    <t>Ing. Gabriela Pešková</t>
  </si>
  <si>
    <t>True</t>
  </si>
  <si>
    <t>1</t>
  </si>
  <si>
    <t>Zpracovatel:</t>
  </si>
  <si>
    <t>63003058</t>
  </si>
  <si>
    <t>Ing. M. Cabáková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</si>
  <si>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</si>
  <si>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</si>
  <si>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</si>
  <si>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</si>
  <si>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</si>
  <si>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</si>
  <si>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</si>
  <si>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</si>
  <si>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</si>
  <si>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</si>
  <si>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</si>
  <si>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</si>
  <si>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</si>
  <si>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</si>
  <si>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</si>
  <si>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</si>
  <si>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</si>
  <si>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</si>
  <si>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</si>
  <si>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</si>
  <si>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</si>
  <si>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</si>
  <si>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</si>
  <si>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</si>
  <si>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</si>
  <si>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</si>
  <si>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</si>
  <si>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</si>
  <si>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</si>
  <si>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</si>
  <si>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</si>
  <si>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</si>
  <si>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</si>
  <si>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</si>
  <si>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</si>
  <si>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</si>
  <si>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</si>
  <si>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</si>
  <si>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</si>
  <si>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</si>
  <si>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</si>
  <si>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Hlavní část projektu</t>
  </si>
  <si>
    <t>STA</t>
  </si>
  <si>
    <t>{b63a3a39-bdf3-49ec-9dc9-d7b905e29226}</t>
  </si>
  <si>
    <t>/</t>
  </si>
  <si>
    <t>I</t>
  </si>
  <si>
    <t>2.6.1. Mobiliář s vegetační střechou</t>
  </si>
  <si>
    <t>Soupis</t>
  </si>
  <si>
    <t>{d3e2fd08-d170-4b07-87e2-996c8e2fc00a}</t>
  </si>
  <si>
    <t>J</t>
  </si>
  <si>
    <t>2.6.2. Mobiliář se solárními panely</t>
  </si>
  <si>
    <t>{7400c940-5348-43f9-a05c-8c3a4d5c2f37}</t>
  </si>
  <si>
    <t>02</t>
  </si>
  <si>
    <t>Doprovodná část projektu</t>
  </si>
  <si>
    <t>{d4477670-63de-48f9-b498-baee591b8fa6}</t>
  </si>
  <si>
    <t>N</t>
  </si>
  <si>
    <t>2.6.3. Mobiliář ostatní</t>
  </si>
  <si>
    <t>{7cf19f9a-ca1e-4ccd-bc84-58cb1daefd97}</t>
  </si>
  <si>
    <t>03</t>
  </si>
  <si>
    <t>Nepřímé náklady projektu</t>
  </si>
  <si>
    <t>{79d18a07-aac3-4b4c-853a-a80e4658dae4}</t>
  </si>
  <si>
    <t>R</t>
  </si>
  <si>
    <t>Vedlejší a ostatní náklady</t>
  </si>
  <si>
    <t>{97b51454-21c5-442d-bcf2-e15941a0f105}</t>
  </si>
  <si>
    <t>KRYCÍ LIST SOUPISU PRACÍ</t>
  </si>
  <si>
    <t>Objekt:</t>
  </si>
  <si>
    <t>01 - Hlavní část projektu</t>
  </si>
  <si>
    <t>Soupis:</t>
  </si>
  <si>
    <t>I - 2.6.1. Mobiliář s vegetační střechou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</si>
  <si>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</si>
  <si>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</si>
  <si>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</si>
  <si>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</si>
  <si>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</si>
  <si>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</si>
  <si>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</si>
  <si>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</si>
  <si>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</si>
  <si>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</si>
  <si>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</si>
  <si>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</si>
  <si>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</si>
  <si>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</si>
  <si>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</si>
  <si>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</si>
  <si>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</si>
  <si>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</si>
  <si>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</si>
  <si>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</si>
  <si>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</si>
  <si>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</si>
  <si>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</si>
  <si>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</si>
  <si>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M</t>
  </si>
  <si>
    <t>M1</t>
  </si>
  <si>
    <t>Přístřešek s vegetační střechou - rozchodníková rohož s extenzivními rostlinami, krytá plocha 9,6 m2 (Ø3,5 m), výška nad zemí 2,685 m, ocelová konstrukce opatřena ochrannou vrstvou zinku a práškovým vypalovacím lakem, střešní krytina extenzivní vegetační vrstva ve vanách z hliníkového plechu, odvodnění vedené nosným sloupem s vyústěním pod dlažbou do kanalizace, kotvení pod dlažbu nebo ve zhutněném terénu do betonového základu pomocí závitových tyčí</t>
  </si>
  <si>
    <t>kus</t>
  </si>
  <si>
    <t>8</t>
  </si>
  <si>
    <t>4</t>
  </si>
  <si>
    <t>901029025</t>
  </si>
  <si>
    <t>K</t>
  </si>
  <si>
    <t>93601MTZ</t>
  </si>
  <si>
    <t>Montáž přístřešku</t>
  </si>
  <si>
    <t>-756580209</t>
  </si>
  <si>
    <t>3</t>
  </si>
  <si>
    <t>93601SS</t>
  </si>
  <si>
    <t>Spodní stavba</t>
  </si>
  <si>
    <t>-2033508537</t>
  </si>
  <si>
    <t>M2</t>
  </si>
  <si>
    <t>Přístřešek s vegetační střechou - rozchodníková rohož s extenzivními rostlinami, krytá plocha 9,6 m2 (Ø3,5 m), výška nad zemí 3,050 m, ocelová konstrukce opatřena ochrannou vrstvou zinku a práškovým vypalovacím lakem, střešní krytina extenzivní vegetační vrstva ve vanách z hliníkového plechu, odvodnění vedené nosným sloupem s vyústěním pod dlažbou do kanalizace, kotvení pod dlažbu nebo ve zhutněném terénu do betonového základu pomocí závitových tyčí</t>
  </si>
  <si>
    <t>1236941848</t>
  </si>
  <si>
    <t>5</t>
  </si>
  <si>
    <t>93602MTZ</t>
  </si>
  <si>
    <t>2089817866</t>
  </si>
  <si>
    <t>6</t>
  </si>
  <si>
    <t>93602SS</t>
  </si>
  <si>
    <t>-1605204172</t>
  </si>
  <si>
    <t>J - 2.6.2. Mobiliář se solárními panely</t>
  </si>
  <si>
    <t>M3</t>
  </si>
  <si>
    <t>Solární parková lavička, délka 3 m, sedák z bezpečnostního skla, dřevěné prvky - tropické dřevo bez povrchové úpravy, BEZ Wifi, fotovoltaický panel, dvojitý USB konektor, položeno volně na dlažbu nebo kotveno na dlažbu do betonového základu pomocí závitových tyčí</t>
  </si>
  <si>
    <t>421508338</t>
  </si>
  <si>
    <t>93603MTZ</t>
  </si>
  <si>
    <t>Montáž lavičky</t>
  </si>
  <si>
    <t>-1549292036</t>
  </si>
  <si>
    <t>93603SS</t>
  </si>
  <si>
    <t>-2113873839</t>
  </si>
  <si>
    <t>M4</t>
  </si>
  <si>
    <t>Lavička délky 3,16 m, ocelová konstrukce opatřena vrstvou zinku a práškovým vypalovacím lakem, sedák i opěradlo 16 desek z tropického dřeva bez povrchové úpravy, výkon solárního panelu 350 Wp, kapacita baterie 80 Ah, 2 dvojité USB konektory, kotveno na zem do betonového základu pomocí závitových tyčí</t>
  </si>
  <si>
    <t>952021054</t>
  </si>
  <si>
    <t>93604MTZ</t>
  </si>
  <si>
    <t>-899487274</t>
  </si>
  <si>
    <t>93604SS</t>
  </si>
  <si>
    <t>1397181688</t>
  </si>
  <si>
    <t>02 - Doprovodná část projektu</t>
  </si>
  <si>
    <t>N - 2.6.3. Mobiliář ostatní</t>
  </si>
  <si>
    <t>M5</t>
  </si>
  <si>
    <t>Lavička s opěradlem, délka 1,8m, konstrukci tvoří odlitky z hliníkové slitiny s vrstvou práškového vypalovacího laku, sedák 3 desky a opěradlo 3 desky z tropického dřeva bez povrchové úpravy, kotvení pod dlažbu do betonového základu pomocí závitových tyčí</t>
  </si>
  <si>
    <t>287496945</t>
  </si>
  <si>
    <t>93605MTZ</t>
  </si>
  <si>
    <t>-1779089818</t>
  </si>
  <si>
    <t>93605SS</t>
  </si>
  <si>
    <t>-188681686</t>
  </si>
  <si>
    <t>M6</t>
  </si>
  <si>
    <t>Lavička bez opěradla, délka 1,8m, konstrukci tvoří odlitky z hliníkové slitiny s vrstvou práškového vypalovacího laku, sedák 4 desky z tropického dřeva bez povrchové úpravy, kotvení pod dlažbu do betonového základu pomocí závitových tyčí</t>
  </si>
  <si>
    <t>-559868740</t>
  </si>
  <si>
    <t>93606MTZ</t>
  </si>
  <si>
    <t>1878497227</t>
  </si>
  <si>
    <t>93606SS</t>
  </si>
  <si>
    <t>-1624853532</t>
  </si>
  <si>
    <t>7</t>
  </si>
  <si>
    <t>M7</t>
  </si>
  <si>
    <t>Sestava stolu a lavic bez opěradla, délka 1,8 m, ocelová konstrukce opatřena ochrannou vrstvou zinku a práškovým vypalovacím lakem, sedák a stůl - desky z masivního tropického dřeva bez povrchové úpravy, konstrukce stolu je z bočních stran přizpůsobena pro vozíčkáře, kotvení na dlažbu do betonového základu pomocí závitových tyčí nebo bez kotvení</t>
  </si>
  <si>
    <t>1246888282</t>
  </si>
  <si>
    <t>93607MTZ</t>
  </si>
  <si>
    <t>Montáž sestavy stolu a lavic bez opěradla</t>
  </si>
  <si>
    <t>-391797068</t>
  </si>
  <si>
    <t>93607SS</t>
  </si>
  <si>
    <t>1676093971</t>
  </si>
  <si>
    <t>10</t>
  </si>
  <si>
    <t>M8</t>
  </si>
  <si>
    <t>Sestava stolu a lavic bez opěradla, délka 0,64 m, ocelová konstrukce opatřena ochrannou vrstvou zinku a práškovým vypalovacím lakem, sedák a stůl - desky z masivního tropického dřeva bez povrchové úpravy, kotvení na dlažbu do betonového základu pomocí závitových tyčí nebo bez kotvení</t>
  </si>
  <si>
    <t>884807486</t>
  </si>
  <si>
    <t>11</t>
  </si>
  <si>
    <t>93608MTZ</t>
  </si>
  <si>
    <t>Montáž sestavy herního stolu a lavic bez opěradla</t>
  </si>
  <si>
    <t>-2004661207</t>
  </si>
  <si>
    <t>12</t>
  </si>
  <si>
    <t>93608SS</t>
  </si>
  <si>
    <t>-1387212294</t>
  </si>
  <si>
    <t>13</t>
  </si>
  <si>
    <t>M9</t>
  </si>
  <si>
    <t>Odpadkový koš čtvercového půdorysu, se stříškou, ocelová konstrukce opláštěna pozinkovaným lakovaným plechem, pozinkovaná nádoba o objemu 50l,na nožce, ocelová konstrukce opatřena ochranou vrstvou zinku a práškovým vypalovacím lakem, kotvení pod dlažbu nebo ve zhutněném terénu do betonového základu pomocí závitových tyčí</t>
  </si>
  <si>
    <t>-735322474</t>
  </si>
  <si>
    <t>14</t>
  </si>
  <si>
    <t>93609MTZ</t>
  </si>
  <si>
    <t>Montáž odpadkového koše</t>
  </si>
  <si>
    <t>-1306888837</t>
  </si>
  <si>
    <t>93609SS</t>
  </si>
  <si>
    <t>1355923360</t>
  </si>
  <si>
    <t>16</t>
  </si>
  <si>
    <t>M10</t>
  </si>
  <si>
    <t>Oblouková lavička na centrální noze, bez opěradla, délka ca. 2 m, úhel 90˚ kruhové výseče, ocelová konstrukce opatřena ochrannou vrstvou zinku a práškovým vypalovacím lakem, sedák z tropického dřeva bez povrchové úpravy, kotvení pod dlažbu do betonového základu pomocí závitových tyčí</t>
  </si>
  <si>
    <t>274992338</t>
  </si>
  <si>
    <t>17</t>
  </si>
  <si>
    <t>936010MTZ</t>
  </si>
  <si>
    <t>Montáž lavičky pod přístřešky</t>
  </si>
  <si>
    <t>-1223305771</t>
  </si>
  <si>
    <t>18</t>
  </si>
  <si>
    <t>936010SS</t>
  </si>
  <si>
    <t>479467039</t>
  </si>
  <si>
    <t>19</t>
  </si>
  <si>
    <t>M11</t>
  </si>
  <si>
    <t>Stolek, ocelová konstrukce opatřena vrstvou zinku a práškovým vypalovacím lakem, kotvení pod dlažbu do betonového základu pomocí závitových tyčí</t>
  </si>
  <si>
    <t>1447913817</t>
  </si>
  <si>
    <t>20</t>
  </si>
  <si>
    <t>936011MTZ</t>
  </si>
  <si>
    <t>Montáž stolků k přístřeškům</t>
  </si>
  <si>
    <t>-566206286</t>
  </si>
  <si>
    <t>936011SS</t>
  </si>
  <si>
    <t>287269794</t>
  </si>
  <si>
    <t>22</t>
  </si>
  <si>
    <t>M12</t>
  </si>
  <si>
    <t>-1056884086</t>
  </si>
  <si>
    <t>23</t>
  </si>
  <si>
    <t>936012MTZ</t>
  </si>
  <si>
    <t>Montáž ruských kuželek</t>
  </si>
  <si>
    <t>724465349</t>
  </si>
  <si>
    <t>03 - Nepřímé náklady projektu</t>
  </si>
  <si>
    <t>R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</si>
  <si>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</si>
  <si>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</si>
  <si>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</si>
  <si>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</si>
  <si>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</si>
  <si>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</si>
  <si>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</si>
  <si>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</si>
  <si>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</si>
  <si>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</si>
  <si>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010001000</t>
  </si>
  <si>
    <t>Kč</t>
  </si>
  <si>
    <t>1024</t>
  </si>
  <si>
    <t>386199515</t>
  </si>
  <si>
    <t>Online PSC</t>
  </si>
  <si>
    <t>https://podminky.urs.cz/item/CS_URS_2023_02/010001000</t>
  </si>
  <si>
    <t>P</t>
  </si>
  <si>
    <t>Poznámka k položce:_x000D_
Vytýčení stavby_x000D_
Dílenská dokumentace_x000D_
Dokumentace skutečného provedení stavby v počtu a formátech dle SoD_x000D_
Geodetické zaměření skutečného provedení</t>
  </si>
  <si>
    <t>VRN2</t>
  </si>
  <si>
    <t>Příprava staveniště</t>
  </si>
  <si>
    <t>020001000</t>
  </si>
  <si>
    <t>1125758735</t>
  </si>
  <si>
    <t>https://podminky.urs.cz/item/CS_URS_2023_02/020001000</t>
  </si>
  <si>
    <t xml:space="preserve">Poznámka k položce:_x000D_
Ochrana stávajících inženýrských sítí na staveništi _x000D_
Náklady na přezkoumání podkladů objednatele o stavu inženýrských sítí probíhajících staveništěm nebo dotčenými stavbou i mimo území staveniště _x000D_
Vytýčení jejich skutečné  trasy dle podmínek správců sítí v dokladové části _x000D_
Zajištění aktualizace vyjádření správců sítí v případě ukončení platnosti vyjádření _x000D_
Zajištění a zebezpečení stávajících inženýrských sítí a přípojek při výkopových a bouracích pracích_x000D_
_x000D_
</t>
  </si>
  <si>
    <t>VRN3</t>
  </si>
  <si>
    <t>Zařízení staveniště</t>
  </si>
  <si>
    <t>030001000</t>
  </si>
  <si>
    <t>%</t>
  </si>
  <si>
    <t>1222502829</t>
  </si>
  <si>
    <t>https://podminky.urs.cz/item/CS_URS_2023_02/030001000</t>
  </si>
  <si>
    <t xml:space="preserve">Poznámka k položce:_x000D_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vstupu_x000D_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vodou)_x000D_
Náklady  na odstranění zařízení staveniště, uvedení stavbou dotčených ploch a ploch zařízení staveniště do původního stavu_x000D_
Náklady na ochranu stávajících dřevin_x000D_
</t>
  </si>
  <si>
    <t>035002000</t>
  </si>
  <si>
    <t>Pronájmy ploch, objektů</t>
  </si>
  <si>
    <t>315562919</t>
  </si>
  <si>
    <t>https://podminky.urs.cz/item/CS_URS_2023_02/035002000</t>
  </si>
  <si>
    <t xml:space="preserve">Poznámka k položce:_x000D_
Náklady a poplatky spojené s užíváním veřejných ploch a prostranství, vč. užívání ploch v souvislosti s uložením stavebního materiálu nebo stavebního odpadu_x000D_
</t>
  </si>
  <si>
    <t>VRN4</t>
  </si>
  <si>
    <t>Inženýrská činnost</t>
  </si>
  <si>
    <t>040001000</t>
  </si>
  <si>
    <t>891275549</t>
  </si>
  <si>
    <t>https://podminky.urs.cz/item/CS_URS_2023_02/040001000</t>
  </si>
  <si>
    <t>041002000</t>
  </si>
  <si>
    <t>Dozory</t>
  </si>
  <si>
    <t>1233556989</t>
  </si>
  <si>
    <t>045002000</t>
  </si>
  <si>
    <t>Kompletační a koordinační činnost</t>
  </si>
  <si>
    <t>-1095227156</t>
  </si>
  <si>
    <t>VRN7</t>
  </si>
  <si>
    <t>Provozní vlivy</t>
  </si>
  <si>
    <t>070001000</t>
  </si>
  <si>
    <t>-1373007010</t>
  </si>
  <si>
    <t>https://podminky.urs.cz/item/CS_URS_2023_02/070001000</t>
  </si>
  <si>
    <t>Poznámka k položce:_x000D_
Provoz investora a třetích osob_x000D_
Pohyb vozidel v centru obce/města</t>
  </si>
  <si>
    <t>Ruské kuželky, rozměry 1900x1600x2360, sada 9 kuželek a koule, hrací plocha z voděodolné překližky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</si>
</sst>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8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31" fillId="0" borderId="22" xfId="0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left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22" xfId="0" applyFont="1" applyBorder="1" applyAlignment="1">
      <alignment horizontal="center" vertical="center" wrapText="1"/>
    </xf>
    <xf numFmtId="167" fontId="31" fillId="0" borderId="22" xfId="0" applyNumberFormat="1" applyFont="1" applyBorder="1" applyAlignment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>
      <alignment vertical="center"/>
    </xf>
    <xf numFmtId="0" fontId="32" fillId="0" borderId="22" xfId="0" applyFont="1" applyBorder="1" applyAlignment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0" fontId="22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7" xfId="0" applyFont="1" applyFill="1" applyBorder="1" applyAlignment="1">
      <alignment horizontal="center"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030001000" TargetMode="External"/><Relationship Id="rId7" Type="http://schemas.openxmlformats.org/officeDocument/2006/relationships/drawing" Target="../drawings/drawing5.xml"/><Relationship Id="rId2" Type="http://schemas.openxmlformats.org/officeDocument/2006/relationships/hyperlink" Target="https://podminky.urs.cz/item/CS_URS_2023_02/020001000" TargetMode="External"/><Relationship Id="rId1" Type="http://schemas.openxmlformats.org/officeDocument/2006/relationships/hyperlink" Target="https://podminky.urs.cz/item/CS_URS_2023_02/010001000" TargetMode="External"/><Relationship Id="rId6" Type="http://schemas.openxmlformats.org/officeDocument/2006/relationships/hyperlink" Target="https://podminky.urs.cz/item/CS_URS_2023_02/070001000" TargetMode="External"/><Relationship Id="rId5" Type="http://schemas.openxmlformats.org/officeDocument/2006/relationships/hyperlink" Target="https://podminky.urs.cz/item/CS_URS_2023_02/040001000" TargetMode="External"/><Relationship Id="rId4" Type="http://schemas.openxmlformats.org/officeDocument/2006/relationships/hyperlink" Target="https://podminky.urs.cz/item/CS_URS_2023_02/035002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3"/>
  <sheetViews>
    <sheetView showGridLines="0" tabSelected="1" workbookViewId="0"/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7" customHeight="1">
      <c r="AR2" s="168"/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S2" s="13" t="s">
        <v>6</v>
      </c>
      <c r="BT2" s="13" t="s">
        <v>7</v>
      </c>
    </row>
    <row r="3" spans="1:74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79" t="s">
        <v>14</v>
      </c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R5" s="16"/>
      <c r="BE5" s="176" t="s">
        <v>15</v>
      </c>
      <c r="BS5" s="13" t="s">
        <v>6</v>
      </c>
    </row>
    <row r="6" spans="1:74" ht="37" customHeight="1">
      <c r="B6" s="16"/>
      <c r="D6" s="22" t="s">
        <v>16</v>
      </c>
      <c r="K6" s="180" t="s">
        <v>17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R6" s="16"/>
      <c r="BE6" s="177"/>
      <c r="BS6" s="13" t="s">
        <v>6</v>
      </c>
    </row>
    <row r="7" spans="1:74" ht="12" customHeight="1">
      <c r="B7" s="16"/>
      <c r="D7" s="23" t="s">
        <v>18</v>
      </c>
      <c r="K7" s="21" t="s">
        <v>19</v>
      </c>
      <c r="AK7" s="23" t="s">
        <v>20</v>
      </c>
      <c r="AN7" s="21" t="s">
        <v>21</v>
      </c>
      <c r="AR7" s="16"/>
      <c r="BE7" s="177"/>
      <c r="BS7" s="13" t="s">
        <v>6</v>
      </c>
    </row>
    <row r="8" spans="1:74" ht="12" customHeight="1">
      <c r="B8" s="16"/>
      <c r="D8" s="23" t="s">
        <v>22</v>
      </c>
      <c r="K8" s="21" t="s">
        <v>23</v>
      </c>
      <c r="AK8" s="23" t="s">
        <v>24</v>
      </c>
      <c r="AN8" s="24" t="s">
        <v>25</v>
      </c>
      <c r="AR8" s="16"/>
      <c r="BE8" s="177"/>
      <c r="BS8" s="13" t="s">
        <v>6</v>
      </c>
    </row>
    <row r="9" spans="1:74" ht="29.25" customHeight="1">
      <c r="B9" s="16"/>
      <c r="D9" s="20" t="s">
        <v>26</v>
      </c>
      <c r="K9" s="25" t="s">
        <v>27</v>
      </c>
      <c r="AR9" s="16"/>
      <c r="BE9" s="177"/>
      <c r="BS9" s="13" t="s">
        <v>6</v>
      </c>
    </row>
    <row r="10" spans="1:74" ht="12" customHeight="1">
      <c r="B10" s="16"/>
      <c r="D10" s="23" t="s">
        <v>28</v>
      </c>
      <c r="AK10" s="23" t="s">
        <v>29</v>
      </c>
      <c r="AN10" s="21" t="s">
        <v>30</v>
      </c>
      <c r="AR10" s="16"/>
      <c r="BE10" s="177"/>
      <c r="BS10" s="13" t="s">
        <v>6</v>
      </c>
    </row>
    <row r="11" spans="1:74" ht="18.399999999999999" customHeight="1">
      <c r="B11" s="16"/>
      <c r="E11" s="21" t="s">
        <v>31</v>
      </c>
      <c r="AK11" s="23" t="s">
        <v>32</v>
      </c>
      <c r="AN11" s="21" t="s">
        <v>33</v>
      </c>
      <c r="AR11" s="16"/>
      <c r="BE11" s="177"/>
      <c r="BS11" s="13" t="s">
        <v>6</v>
      </c>
    </row>
    <row r="12" spans="1:74" ht="7" customHeight="1">
      <c r="B12" s="16"/>
      <c r="AR12" s="16"/>
      <c r="BE12" s="177"/>
      <c r="BS12" s="13" t="s">
        <v>6</v>
      </c>
    </row>
    <row r="13" spans="1:74" ht="12" customHeight="1">
      <c r="B13" s="16"/>
      <c r="D13" s="23" t="s">
        <v>34</v>
      </c>
      <c r="AK13" s="23" t="s">
        <v>29</v>
      </c>
      <c r="AN13" s="26" t="s">
        <v>35</v>
      </c>
      <c r="AR13" s="16"/>
      <c r="BE13" s="177"/>
      <c r="BS13" s="13" t="s">
        <v>6</v>
      </c>
    </row>
    <row r="14" spans="1:74" ht="12.5">
      <c r="B14" s="16"/>
      <c r="E14" s="181" t="s">
        <v>35</v>
      </c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23" t="s">
        <v>32</v>
      </c>
      <c r="AN14" s="26" t="s">
        <v>35</v>
      </c>
      <c r="AR14" s="16"/>
      <c r="BE14" s="177"/>
      <c r="BS14" s="13" t="s">
        <v>6</v>
      </c>
    </row>
    <row r="15" spans="1:74" ht="7" customHeight="1">
      <c r="B15" s="16"/>
      <c r="AR15" s="16"/>
      <c r="BE15" s="177"/>
      <c r="BS15" s="13" t="s">
        <v>4</v>
      </c>
    </row>
    <row r="16" spans="1:74" ht="12" customHeight="1">
      <c r="B16" s="16"/>
      <c r="D16" s="23" t="s">
        <v>36</v>
      </c>
      <c r="AK16" s="23" t="s">
        <v>29</v>
      </c>
      <c r="AN16" s="21" t="s">
        <v>37</v>
      </c>
      <c r="AR16" s="16"/>
      <c r="BE16" s="177"/>
      <c r="BS16" s="13" t="s">
        <v>4</v>
      </c>
    </row>
    <row r="17" spans="2:71" ht="18.399999999999999" customHeight="1">
      <c r="B17" s="16"/>
      <c r="E17" s="21" t="s">
        <v>38</v>
      </c>
      <c r="AK17" s="23" t="s">
        <v>32</v>
      </c>
      <c r="AN17" s="21" t="s">
        <v>33</v>
      </c>
      <c r="AR17" s="16"/>
      <c r="BE17" s="177"/>
      <c r="BS17" s="13" t="s">
        <v>39</v>
      </c>
    </row>
    <row r="18" spans="2:71" ht="7" customHeight="1">
      <c r="B18" s="16"/>
      <c r="AR18" s="16"/>
      <c r="BE18" s="177"/>
      <c r="BS18" s="13" t="s">
        <v>40</v>
      </c>
    </row>
    <row r="19" spans="2:71" ht="12" customHeight="1">
      <c r="B19" s="16"/>
      <c r="D19" s="23" t="s">
        <v>41</v>
      </c>
      <c r="AK19" s="23" t="s">
        <v>29</v>
      </c>
      <c r="AN19" s="21" t="s">
        <v>42</v>
      </c>
      <c r="AR19" s="16"/>
      <c r="BE19" s="177"/>
      <c r="BS19" s="13" t="s">
        <v>40</v>
      </c>
    </row>
    <row r="20" spans="2:71" ht="18.399999999999999" customHeight="1">
      <c r="B20" s="16"/>
      <c r="E20" s="21" t="s">
        <v>43</v>
      </c>
      <c r="AK20" s="23" t="s">
        <v>32</v>
      </c>
      <c r="AN20" s="21" t="s">
        <v>33</v>
      </c>
      <c r="AR20" s="16"/>
      <c r="BE20" s="177"/>
      <c r="BS20" s="13" t="s">
        <v>4</v>
      </c>
    </row>
    <row r="21" spans="2:71" ht="7" customHeight="1">
      <c r="B21" s="16"/>
      <c r="AR21" s="16"/>
      <c r="BE21" s="177"/>
    </row>
    <row r="22" spans="2:71" ht="12" customHeight="1">
      <c r="B22" s="16"/>
      <c r="D22" s="23" t="s">
        <v>44</v>
      </c>
      <c r="AR22" s="16"/>
      <c r="BE22" s="177"/>
    </row>
    <row r="23" spans="2:71" ht="47.25" customHeight="1">
      <c r="B23" s="16"/>
      <c r="E23" s="183" t="s">
        <v>45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R23" s="16"/>
      <c r="BE23" s="177"/>
    </row>
    <row r="24" spans="2:71" ht="7" customHeight="1">
      <c r="B24" s="16"/>
      <c r="AR24" s="16"/>
      <c r="BE24" s="177"/>
    </row>
    <row r="25" spans="2:71" ht="7" customHeight="1">
      <c r="B25" s="16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6"/>
      <c r="BE25" s="177"/>
    </row>
    <row r="26" spans="2:71" s="1" customFormat="1" ht="25.9" customHeight="1">
      <c r="B26" s="29"/>
      <c r="D26" s="30" t="s">
        <v>46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84">
        <f>ROUND(AG54,0)</f>
        <v>0</v>
      </c>
      <c r="AL26" s="185"/>
      <c r="AM26" s="185"/>
      <c r="AN26" s="185"/>
      <c r="AO26" s="185"/>
      <c r="AR26" s="29"/>
      <c r="BE26" s="177"/>
    </row>
    <row r="27" spans="2:71" s="1" customFormat="1" ht="7" customHeight="1">
      <c r="B27" s="29"/>
      <c r="AR27" s="29"/>
      <c r="BE27" s="177"/>
    </row>
    <row r="28" spans="2:71" s="1" customFormat="1" ht="12.5">
      <c r="B28" s="29"/>
      <c r="L28" s="186" t="s">
        <v>47</v>
      </c>
      <c r="M28" s="186"/>
      <c r="N28" s="186"/>
      <c r="O28" s="186"/>
      <c r="P28" s="186"/>
      <c r="W28" s="186" t="s">
        <v>48</v>
      </c>
      <c r="X28" s="186"/>
      <c r="Y28" s="186"/>
      <c r="Z28" s="186"/>
      <c r="AA28" s="186"/>
      <c r="AB28" s="186"/>
      <c r="AC28" s="186"/>
      <c r="AD28" s="186"/>
      <c r="AE28" s="186"/>
      <c r="AK28" s="186" t="s">
        <v>49</v>
      </c>
      <c r="AL28" s="186"/>
      <c r="AM28" s="186"/>
      <c r="AN28" s="186"/>
      <c r="AO28" s="186"/>
      <c r="AR28" s="29"/>
      <c r="BE28" s="177"/>
    </row>
    <row r="29" spans="2:71" s="2" customFormat="1" ht="14.5" customHeight="1">
      <c r="B29" s="33"/>
      <c r="D29" s="23" t="s">
        <v>50</v>
      </c>
      <c r="F29" s="23" t="s">
        <v>51</v>
      </c>
      <c r="L29" s="169">
        <v>0.21</v>
      </c>
      <c r="M29" s="170"/>
      <c r="N29" s="170"/>
      <c r="O29" s="170"/>
      <c r="P29" s="170"/>
      <c r="W29" s="171">
        <f>ROUND(AZ54, 0)</f>
        <v>0</v>
      </c>
      <c r="X29" s="170"/>
      <c r="Y29" s="170"/>
      <c r="Z29" s="170"/>
      <c r="AA29" s="170"/>
      <c r="AB29" s="170"/>
      <c r="AC29" s="170"/>
      <c r="AD29" s="170"/>
      <c r="AE29" s="170"/>
      <c r="AK29" s="171">
        <f>ROUND(AV54, 0)</f>
        <v>0</v>
      </c>
      <c r="AL29" s="170"/>
      <c r="AM29" s="170"/>
      <c r="AN29" s="170"/>
      <c r="AO29" s="170"/>
      <c r="AR29" s="33"/>
      <c r="BE29" s="178"/>
    </row>
    <row r="30" spans="2:71" s="2" customFormat="1" ht="14.5" customHeight="1">
      <c r="B30" s="33"/>
      <c r="F30" s="23" t="s">
        <v>52</v>
      </c>
      <c r="L30" s="169">
        <v>0.15</v>
      </c>
      <c r="M30" s="170"/>
      <c r="N30" s="170"/>
      <c r="O30" s="170"/>
      <c r="P30" s="170"/>
      <c r="W30" s="171">
        <f>ROUND(BA54, 0)</f>
        <v>0</v>
      </c>
      <c r="X30" s="170"/>
      <c r="Y30" s="170"/>
      <c r="Z30" s="170"/>
      <c r="AA30" s="170"/>
      <c r="AB30" s="170"/>
      <c r="AC30" s="170"/>
      <c r="AD30" s="170"/>
      <c r="AE30" s="170"/>
      <c r="AK30" s="171">
        <f>ROUND(AW54, 0)</f>
        <v>0</v>
      </c>
      <c r="AL30" s="170"/>
      <c r="AM30" s="170"/>
      <c r="AN30" s="170"/>
      <c r="AO30" s="170"/>
      <c r="AR30" s="33"/>
      <c r="BE30" s="178"/>
    </row>
    <row r="31" spans="2:71" s="2" customFormat="1" ht="14.5" hidden="1" customHeight="1">
      <c r="B31" s="33"/>
      <c r="F31" s="23" t="s">
        <v>53</v>
      </c>
      <c r="L31" s="169">
        <v>0.21</v>
      </c>
      <c r="M31" s="170"/>
      <c r="N31" s="170"/>
      <c r="O31" s="170"/>
      <c r="P31" s="170"/>
      <c r="W31" s="171">
        <f>ROUND(BB54, 0)</f>
        <v>0</v>
      </c>
      <c r="X31" s="170"/>
      <c r="Y31" s="170"/>
      <c r="Z31" s="170"/>
      <c r="AA31" s="170"/>
      <c r="AB31" s="170"/>
      <c r="AC31" s="170"/>
      <c r="AD31" s="170"/>
      <c r="AE31" s="170"/>
      <c r="AK31" s="171">
        <v>0</v>
      </c>
      <c r="AL31" s="170"/>
      <c r="AM31" s="170"/>
      <c r="AN31" s="170"/>
      <c r="AO31" s="170"/>
      <c r="AR31" s="33"/>
      <c r="BE31" s="178"/>
    </row>
    <row r="32" spans="2:71" s="2" customFormat="1" ht="14.5" hidden="1" customHeight="1">
      <c r="B32" s="33"/>
      <c r="F32" s="23" t="s">
        <v>54</v>
      </c>
      <c r="L32" s="169">
        <v>0.15</v>
      </c>
      <c r="M32" s="170"/>
      <c r="N32" s="170"/>
      <c r="O32" s="170"/>
      <c r="P32" s="170"/>
      <c r="W32" s="171">
        <f>ROUND(BC54, 0)</f>
        <v>0</v>
      </c>
      <c r="X32" s="170"/>
      <c r="Y32" s="170"/>
      <c r="Z32" s="170"/>
      <c r="AA32" s="170"/>
      <c r="AB32" s="170"/>
      <c r="AC32" s="170"/>
      <c r="AD32" s="170"/>
      <c r="AE32" s="170"/>
      <c r="AK32" s="171">
        <v>0</v>
      </c>
      <c r="AL32" s="170"/>
      <c r="AM32" s="170"/>
      <c r="AN32" s="170"/>
      <c r="AO32" s="170"/>
      <c r="AR32" s="33"/>
      <c r="BE32" s="178"/>
    </row>
    <row r="33" spans="2:44" s="2" customFormat="1" ht="14.5" hidden="1" customHeight="1">
      <c r="B33" s="33"/>
      <c r="F33" s="23" t="s">
        <v>55</v>
      </c>
      <c r="L33" s="169">
        <v>0</v>
      </c>
      <c r="M33" s="170"/>
      <c r="N33" s="170"/>
      <c r="O33" s="170"/>
      <c r="P33" s="170"/>
      <c r="W33" s="171">
        <f>ROUND(BD54, 0)</f>
        <v>0</v>
      </c>
      <c r="X33" s="170"/>
      <c r="Y33" s="170"/>
      <c r="Z33" s="170"/>
      <c r="AA33" s="170"/>
      <c r="AB33" s="170"/>
      <c r="AC33" s="170"/>
      <c r="AD33" s="170"/>
      <c r="AE33" s="170"/>
      <c r="AK33" s="171">
        <v>0</v>
      </c>
      <c r="AL33" s="170"/>
      <c r="AM33" s="170"/>
      <c r="AN33" s="170"/>
      <c r="AO33" s="170"/>
      <c r="AR33" s="33"/>
    </row>
    <row r="34" spans="2:44" s="1" customFormat="1" ht="7" customHeight="1">
      <c r="B34" s="29"/>
      <c r="AR34" s="29"/>
    </row>
    <row r="35" spans="2:44" s="1" customFormat="1" ht="25.9" customHeight="1">
      <c r="B35" s="29"/>
      <c r="C35" s="34"/>
      <c r="D35" s="35" t="s">
        <v>56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57</v>
      </c>
      <c r="U35" s="36"/>
      <c r="V35" s="36"/>
      <c r="W35" s="36"/>
      <c r="X35" s="175" t="s">
        <v>58</v>
      </c>
      <c r="Y35" s="173"/>
      <c r="Z35" s="173"/>
      <c r="AA35" s="173"/>
      <c r="AB35" s="173"/>
      <c r="AC35" s="36"/>
      <c r="AD35" s="36"/>
      <c r="AE35" s="36"/>
      <c r="AF35" s="36"/>
      <c r="AG35" s="36"/>
      <c r="AH35" s="36"/>
      <c r="AI35" s="36"/>
      <c r="AJ35" s="36"/>
      <c r="AK35" s="172">
        <f>SUM(AK26:AK33)</f>
        <v>0</v>
      </c>
      <c r="AL35" s="173"/>
      <c r="AM35" s="173"/>
      <c r="AN35" s="173"/>
      <c r="AO35" s="174"/>
      <c r="AP35" s="34"/>
      <c r="AQ35" s="34"/>
      <c r="AR35" s="29"/>
    </row>
    <row r="36" spans="2:44" s="1" customFormat="1" ht="7" customHeight="1">
      <c r="B36" s="29"/>
      <c r="AR36" s="29"/>
    </row>
    <row r="37" spans="2:44" s="1" customFormat="1" ht="7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7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5" customHeight="1">
      <c r="B42" s="29"/>
      <c r="C42" s="17" t="s">
        <v>59</v>
      </c>
      <c r="AR42" s="29"/>
    </row>
    <row r="43" spans="2:44" s="1" customFormat="1" ht="7" customHeight="1">
      <c r="B43" s="29"/>
      <c r="AR43" s="29"/>
    </row>
    <row r="44" spans="2:44" s="3" customFormat="1" ht="12" customHeight="1">
      <c r="B44" s="42"/>
      <c r="C44" s="23" t="s">
        <v>13</v>
      </c>
      <c r="L44" s="3" t="str">
        <f>K5</f>
        <v>23_P_SO2</v>
      </c>
      <c r="AR44" s="42"/>
    </row>
    <row r="45" spans="2:44" s="4" customFormat="1" ht="37" customHeight="1">
      <c r="B45" s="43"/>
      <c r="C45" s="44" t="s">
        <v>16</v>
      </c>
      <c r="L45" s="200" t="str">
        <f>K6</f>
        <v>REVITALIZACE ZELENÉ INFRASTRUKTURY NEMOCNICE HAVÍŘOV, p.o. - SO 2 Mobiliář</v>
      </c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1"/>
      <c r="AB45" s="201"/>
      <c r="AC45" s="201"/>
      <c r="AD45" s="201"/>
      <c r="AE45" s="201"/>
      <c r="AF45" s="201"/>
      <c r="AG45" s="201"/>
      <c r="AH45" s="201"/>
      <c r="AI45" s="201"/>
      <c r="AJ45" s="201"/>
      <c r="AK45" s="201"/>
      <c r="AL45" s="201"/>
      <c r="AM45" s="201"/>
      <c r="AN45" s="201"/>
      <c r="AO45" s="201"/>
      <c r="AR45" s="43"/>
    </row>
    <row r="46" spans="2:44" s="1" customFormat="1" ht="7" customHeight="1">
      <c r="B46" s="29"/>
      <c r="AR46" s="29"/>
    </row>
    <row r="47" spans="2:44" s="1" customFormat="1" ht="12" customHeight="1">
      <c r="B47" s="29"/>
      <c r="C47" s="23" t="s">
        <v>22</v>
      </c>
      <c r="L47" s="45" t="str">
        <f>IF(K8="","",K8)</f>
        <v xml:space="preserve"> </v>
      </c>
      <c r="AI47" s="23" t="s">
        <v>24</v>
      </c>
      <c r="AM47" s="202" t="str">
        <f>IF(AN8= "","",AN8)</f>
        <v>30. 11. 2023</v>
      </c>
      <c r="AN47" s="202"/>
      <c r="AR47" s="29"/>
    </row>
    <row r="48" spans="2:44" s="1" customFormat="1" ht="7" customHeight="1">
      <c r="B48" s="29"/>
      <c r="AR48" s="29"/>
    </row>
    <row r="49" spans="1:91" s="1" customFormat="1" ht="15.25" customHeight="1">
      <c r="B49" s="29"/>
      <c r="C49" s="23" t="s">
        <v>28</v>
      </c>
      <c r="L49" s="3" t="str">
        <f>IF(E11= "","",E11)</f>
        <v>Nemocnice Havířov, příspěvková organizace</v>
      </c>
      <c r="AI49" s="23" t="s">
        <v>36</v>
      </c>
      <c r="AM49" s="207" t="str">
        <f>IF(E17="","",E17)</f>
        <v>Ing. Gabriela Pešková</v>
      </c>
      <c r="AN49" s="208"/>
      <c r="AO49" s="208"/>
      <c r="AP49" s="208"/>
      <c r="AR49" s="29"/>
      <c r="AS49" s="203" t="s">
        <v>60</v>
      </c>
      <c r="AT49" s="204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5.25" customHeight="1">
      <c r="B50" s="29"/>
      <c r="C50" s="23" t="s">
        <v>34</v>
      </c>
      <c r="L50" s="3" t="str">
        <f>IF(E14= "Vyplň údaj","",E14)</f>
        <v/>
      </c>
      <c r="AI50" s="23" t="s">
        <v>41</v>
      </c>
      <c r="AM50" s="207" t="str">
        <f>IF(E20="","",E20)</f>
        <v>Ing. M. Cabáková</v>
      </c>
      <c r="AN50" s="208"/>
      <c r="AO50" s="208"/>
      <c r="AP50" s="208"/>
      <c r="AR50" s="29"/>
      <c r="AS50" s="205"/>
      <c r="AT50" s="206"/>
      <c r="BD50" s="50"/>
    </row>
    <row r="51" spans="1:91" s="1" customFormat="1" ht="10.9" customHeight="1">
      <c r="B51" s="29"/>
      <c r="AR51" s="29"/>
      <c r="AS51" s="205"/>
      <c r="AT51" s="206"/>
      <c r="BD51" s="50"/>
    </row>
    <row r="52" spans="1:91" s="1" customFormat="1" ht="29.25" customHeight="1">
      <c r="B52" s="29"/>
      <c r="C52" s="194" t="s">
        <v>61</v>
      </c>
      <c r="D52" s="195"/>
      <c r="E52" s="195"/>
      <c r="F52" s="195"/>
      <c r="G52" s="195"/>
      <c r="H52" s="51"/>
      <c r="I52" s="197" t="s">
        <v>62</v>
      </c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6" t="s">
        <v>63</v>
      </c>
      <c r="AH52" s="195"/>
      <c r="AI52" s="195"/>
      <c r="AJ52" s="195"/>
      <c r="AK52" s="195"/>
      <c r="AL52" s="195"/>
      <c r="AM52" s="195"/>
      <c r="AN52" s="197" t="s">
        <v>64</v>
      </c>
      <c r="AO52" s="195"/>
      <c r="AP52" s="195"/>
      <c r="AQ52" s="52" t="s">
        <v>65</v>
      </c>
      <c r="AR52" s="29"/>
      <c r="AS52" s="53" t="s">
        <v>66</v>
      </c>
      <c r="AT52" s="54" t="s">
        <v>67</v>
      </c>
      <c r="AU52" s="54" t="s">
        <v>68</v>
      </c>
      <c r="AV52" s="54" t="s">
        <v>69</v>
      </c>
      <c r="AW52" s="54" t="s">
        <v>70</v>
      </c>
      <c r="AX52" s="54" t="s">
        <v>71</v>
      </c>
      <c r="AY52" s="54" t="s">
        <v>72</v>
      </c>
      <c r="AZ52" s="54" t="s">
        <v>73</v>
      </c>
      <c r="BA52" s="54" t="s">
        <v>74</v>
      </c>
      <c r="BB52" s="54" t="s">
        <v>75</v>
      </c>
      <c r="BC52" s="54" t="s">
        <v>76</v>
      </c>
      <c r="BD52" s="55" t="s">
        <v>77</v>
      </c>
    </row>
    <row r="53" spans="1:91" s="1" customFormat="1" ht="10.9" customHeight="1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5" customHeight="1">
      <c r="B54" s="57"/>
      <c r="C54" s="58" t="s">
        <v>78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198">
        <f>ROUND(AG55+AG58+AG60,0)</f>
        <v>0</v>
      </c>
      <c r="AH54" s="198"/>
      <c r="AI54" s="198"/>
      <c r="AJ54" s="198"/>
      <c r="AK54" s="198"/>
      <c r="AL54" s="198"/>
      <c r="AM54" s="198"/>
      <c r="AN54" s="199">
        <f t="shared" ref="AN54:AN61" si="0">SUM(AG54,AT54)</f>
        <v>0</v>
      </c>
      <c r="AO54" s="199"/>
      <c r="AP54" s="199"/>
      <c r="AQ54" s="61" t="s">
        <v>33</v>
      </c>
      <c r="AR54" s="57"/>
      <c r="AS54" s="62">
        <f>ROUND(AS55+AS58+AS60,0)</f>
        <v>0</v>
      </c>
      <c r="AT54" s="63">
        <f t="shared" ref="AT54:AT61" si="1">ROUND(SUM(AV54:AW54),0)</f>
        <v>0</v>
      </c>
      <c r="AU54" s="64">
        <f>ROUND(AU55+AU58+AU60,5)</f>
        <v>0</v>
      </c>
      <c r="AV54" s="63">
        <f>ROUND(AZ54*L29,0)</f>
        <v>0</v>
      </c>
      <c r="AW54" s="63">
        <f>ROUND(BA54*L30,0)</f>
        <v>0</v>
      </c>
      <c r="AX54" s="63">
        <f>ROUND(BB54*L29,0)</f>
        <v>0</v>
      </c>
      <c r="AY54" s="63">
        <f>ROUND(BC54*L30,0)</f>
        <v>0</v>
      </c>
      <c r="AZ54" s="63">
        <f>ROUND(AZ55+AZ58+AZ60,0)</f>
        <v>0</v>
      </c>
      <c r="BA54" s="63">
        <f>ROUND(BA55+BA58+BA60,0)</f>
        <v>0</v>
      </c>
      <c r="BB54" s="63">
        <f>ROUND(BB55+BB58+BB60,0)</f>
        <v>0</v>
      </c>
      <c r="BC54" s="63">
        <f>ROUND(BC55+BC58+BC60,0)</f>
        <v>0</v>
      </c>
      <c r="BD54" s="65">
        <f>ROUND(BD55+BD58+BD60,0)</f>
        <v>0</v>
      </c>
      <c r="BS54" s="66" t="s">
        <v>79</v>
      </c>
      <c r="BT54" s="66" t="s">
        <v>80</v>
      </c>
      <c r="BU54" s="67" t="s">
        <v>81</v>
      </c>
      <c r="BV54" s="66" t="s">
        <v>82</v>
      </c>
      <c r="BW54" s="66" t="s">
        <v>5</v>
      </c>
      <c r="BX54" s="66" t="s">
        <v>83</v>
      </c>
      <c r="CL54" s="66" t="s">
        <v>19</v>
      </c>
    </row>
    <row r="55" spans="1:91" s="6" customFormat="1" ht="16.5" customHeight="1">
      <c r="B55" s="68"/>
      <c r="C55" s="69"/>
      <c r="D55" s="190" t="s">
        <v>84</v>
      </c>
      <c r="E55" s="190"/>
      <c r="F55" s="190"/>
      <c r="G55" s="190"/>
      <c r="H55" s="190"/>
      <c r="I55" s="70"/>
      <c r="J55" s="190" t="s">
        <v>85</v>
      </c>
      <c r="K55" s="190"/>
      <c r="L55" s="190"/>
      <c r="M55" s="190"/>
      <c r="N55" s="190"/>
      <c r="O55" s="190"/>
      <c r="P55" s="190"/>
      <c r="Q55" s="190"/>
      <c r="R55" s="190"/>
      <c r="S55" s="190"/>
      <c r="T55" s="190"/>
      <c r="U55" s="190"/>
      <c r="V55" s="190"/>
      <c r="W55" s="190"/>
      <c r="X55" s="190"/>
      <c r="Y55" s="190"/>
      <c r="Z55" s="190"/>
      <c r="AA55" s="190"/>
      <c r="AB55" s="190"/>
      <c r="AC55" s="190"/>
      <c r="AD55" s="190"/>
      <c r="AE55" s="190"/>
      <c r="AF55" s="190"/>
      <c r="AG55" s="189">
        <f>ROUND(SUM(AG56:AG57),0)</f>
        <v>0</v>
      </c>
      <c r="AH55" s="188"/>
      <c r="AI55" s="188"/>
      <c r="AJ55" s="188"/>
      <c r="AK55" s="188"/>
      <c r="AL55" s="188"/>
      <c r="AM55" s="188"/>
      <c r="AN55" s="187">
        <f t="shared" si="0"/>
        <v>0</v>
      </c>
      <c r="AO55" s="188"/>
      <c r="AP55" s="188"/>
      <c r="AQ55" s="71" t="s">
        <v>86</v>
      </c>
      <c r="AR55" s="68"/>
      <c r="AS55" s="72">
        <f>ROUND(SUM(AS56:AS57),0)</f>
        <v>0</v>
      </c>
      <c r="AT55" s="73">
        <f t="shared" si="1"/>
        <v>0</v>
      </c>
      <c r="AU55" s="74">
        <f>ROUND(SUM(AU56:AU57),5)</f>
        <v>0</v>
      </c>
      <c r="AV55" s="73">
        <f>ROUND(AZ55*L29,0)</f>
        <v>0</v>
      </c>
      <c r="AW55" s="73">
        <f>ROUND(BA55*L30,0)</f>
        <v>0</v>
      </c>
      <c r="AX55" s="73">
        <f>ROUND(BB55*L29,0)</f>
        <v>0</v>
      </c>
      <c r="AY55" s="73">
        <f>ROUND(BC55*L30,0)</f>
        <v>0</v>
      </c>
      <c r="AZ55" s="73">
        <f>ROUND(SUM(AZ56:AZ57),0)</f>
        <v>0</v>
      </c>
      <c r="BA55" s="73">
        <f>ROUND(SUM(BA56:BA57),0)</f>
        <v>0</v>
      </c>
      <c r="BB55" s="73">
        <f>ROUND(SUM(BB56:BB57),0)</f>
        <v>0</v>
      </c>
      <c r="BC55" s="73">
        <f>ROUND(SUM(BC56:BC57),0)</f>
        <v>0</v>
      </c>
      <c r="BD55" s="75">
        <f>ROUND(SUM(BD56:BD57),0)</f>
        <v>0</v>
      </c>
      <c r="BS55" s="76" t="s">
        <v>79</v>
      </c>
      <c r="BT55" s="76" t="s">
        <v>40</v>
      </c>
      <c r="BU55" s="76" t="s">
        <v>81</v>
      </c>
      <c r="BV55" s="76" t="s">
        <v>82</v>
      </c>
      <c r="BW55" s="76" t="s">
        <v>87</v>
      </c>
      <c r="BX55" s="76" t="s">
        <v>5</v>
      </c>
      <c r="CL55" s="76" t="s">
        <v>19</v>
      </c>
      <c r="CM55" s="76" t="s">
        <v>21</v>
      </c>
    </row>
    <row r="56" spans="1:91" s="3" customFormat="1" ht="16.5" customHeight="1">
      <c r="A56" s="77" t="s">
        <v>88</v>
      </c>
      <c r="B56" s="42"/>
      <c r="C56" s="9"/>
      <c r="D56" s="9"/>
      <c r="E56" s="193" t="s">
        <v>89</v>
      </c>
      <c r="F56" s="193"/>
      <c r="G56" s="193"/>
      <c r="H56" s="193"/>
      <c r="I56" s="193"/>
      <c r="J56" s="9"/>
      <c r="K56" s="193" t="s">
        <v>90</v>
      </c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  <c r="Z56" s="193"/>
      <c r="AA56" s="193"/>
      <c r="AB56" s="193"/>
      <c r="AC56" s="193"/>
      <c r="AD56" s="193"/>
      <c r="AE56" s="193"/>
      <c r="AF56" s="193"/>
      <c r="AG56" s="191">
        <f>'I - 2.6.1. Mobiliář s veg...'!J32</f>
        <v>0</v>
      </c>
      <c r="AH56" s="192"/>
      <c r="AI56" s="192"/>
      <c r="AJ56" s="192"/>
      <c r="AK56" s="192"/>
      <c r="AL56" s="192"/>
      <c r="AM56" s="192"/>
      <c r="AN56" s="191">
        <f t="shared" si="0"/>
        <v>0</v>
      </c>
      <c r="AO56" s="192"/>
      <c r="AP56" s="192"/>
      <c r="AQ56" s="78" t="s">
        <v>91</v>
      </c>
      <c r="AR56" s="42"/>
      <c r="AS56" s="79">
        <v>0</v>
      </c>
      <c r="AT56" s="80">
        <f t="shared" si="1"/>
        <v>0</v>
      </c>
      <c r="AU56" s="81">
        <f>'I - 2.6.1. Mobiliář s veg...'!P87</f>
        <v>0</v>
      </c>
      <c r="AV56" s="80">
        <f>'I - 2.6.1. Mobiliář s veg...'!J35</f>
        <v>0</v>
      </c>
      <c r="AW56" s="80">
        <f>'I - 2.6.1. Mobiliář s veg...'!J36</f>
        <v>0</v>
      </c>
      <c r="AX56" s="80">
        <f>'I - 2.6.1. Mobiliář s veg...'!J37</f>
        <v>0</v>
      </c>
      <c r="AY56" s="80">
        <f>'I - 2.6.1. Mobiliář s veg...'!J38</f>
        <v>0</v>
      </c>
      <c r="AZ56" s="80">
        <f>'I - 2.6.1. Mobiliář s veg...'!F35</f>
        <v>0</v>
      </c>
      <c r="BA56" s="80">
        <f>'I - 2.6.1. Mobiliář s veg...'!F36</f>
        <v>0</v>
      </c>
      <c r="BB56" s="80">
        <f>'I - 2.6.1. Mobiliář s veg...'!F37</f>
        <v>0</v>
      </c>
      <c r="BC56" s="80">
        <f>'I - 2.6.1. Mobiliář s veg...'!F38</f>
        <v>0</v>
      </c>
      <c r="BD56" s="82">
        <f>'I - 2.6.1. Mobiliář s veg...'!F39</f>
        <v>0</v>
      </c>
      <c r="BT56" s="21" t="s">
        <v>21</v>
      </c>
      <c r="BV56" s="21" t="s">
        <v>82</v>
      </c>
      <c r="BW56" s="21" t="s">
        <v>92</v>
      </c>
      <c r="BX56" s="21" t="s">
        <v>87</v>
      </c>
      <c r="CL56" s="21" t="s">
        <v>19</v>
      </c>
    </row>
    <row r="57" spans="1:91" s="3" customFormat="1" ht="16.5" customHeight="1">
      <c r="A57" s="77" t="s">
        <v>88</v>
      </c>
      <c r="B57" s="42"/>
      <c r="C57" s="9"/>
      <c r="D57" s="9"/>
      <c r="E57" s="193" t="s">
        <v>93</v>
      </c>
      <c r="F57" s="193"/>
      <c r="G57" s="193"/>
      <c r="H57" s="193"/>
      <c r="I57" s="193"/>
      <c r="J57" s="9"/>
      <c r="K57" s="193" t="s">
        <v>94</v>
      </c>
      <c r="L57" s="193"/>
      <c r="M57" s="193"/>
      <c r="N57" s="193"/>
      <c r="O57" s="193"/>
      <c r="P57" s="193"/>
      <c r="Q57" s="193"/>
      <c r="R57" s="193"/>
      <c r="S57" s="193"/>
      <c r="T57" s="193"/>
      <c r="U57" s="193"/>
      <c r="V57" s="193"/>
      <c r="W57" s="193"/>
      <c r="X57" s="193"/>
      <c r="Y57" s="193"/>
      <c r="Z57" s="193"/>
      <c r="AA57" s="193"/>
      <c r="AB57" s="193"/>
      <c r="AC57" s="193"/>
      <c r="AD57" s="193"/>
      <c r="AE57" s="193"/>
      <c r="AF57" s="193"/>
      <c r="AG57" s="191">
        <f>'J - 2.6.2. Mobiliář se so...'!J32</f>
        <v>0</v>
      </c>
      <c r="AH57" s="192"/>
      <c r="AI57" s="192"/>
      <c r="AJ57" s="192"/>
      <c r="AK57" s="192"/>
      <c r="AL57" s="192"/>
      <c r="AM57" s="192"/>
      <c r="AN57" s="191">
        <f t="shared" si="0"/>
        <v>0</v>
      </c>
      <c r="AO57" s="192"/>
      <c r="AP57" s="192"/>
      <c r="AQ57" s="78" t="s">
        <v>91</v>
      </c>
      <c r="AR57" s="42"/>
      <c r="AS57" s="79">
        <v>0</v>
      </c>
      <c r="AT57" s="80">
        <f t="shared" si="1"/>
        <v>0</v>
      </c>
      <c r="AU57" s="81">
        <f>'J - 2.6.2. Mobiliář se so...'!P87</f>
        <v>0</v>
      </c>
      <c r="AV57" s="80">
        <f>'J - 2.6.2. Mobiliář se so...'!J35</f>
        <v>0</v>
      </c>
      <c r="AW57" s="80">
        <f>'J - 2.6.2. Mobiliář se so...'!J36</f>
        <v>0</v>
      </c>
      <c r="AX57" s="80">
        <f>'J - 2.6.2. Mobiliář se so...'!J37</f>
        <v>0</v>
      </c>
      <c r="AY57" s="80">
        <f>'J - 2.6.2. Mobiliář se so...'!J38</f>
        <v>0</v>
      </c>
      <c r="AZ57" s="80">
        <f>'J - 2.6.2. Mobiliář se so...'!F35</f>
        <v>0</v>
      </c>
      <c r="BA57" s="80">
        <f>'J - 2.6.2. Mobiliář se so...'!F36</f>
        <v>0</v>
      </c>
      <c r="BB57" s="80">
        <f>'J - 2.6.2. Mobiliář se so...'!F37</f>
        <v>0</v>
      </c>
      <c r="BC57" s="80">
        <f>'J - 2.6.2. Mobiliář se so...'!F38</f>
        <v>0</v>
      </c>
      <c r="BD57" s="82">
        <f>'J - 2.6.2. Mobiliář se so...'!F39</f>
        <v>0</v>
      </c>
      <c r="BT57" s="21" t="s">
        <v>21</v>
      </c>
      <c r="BV57" s="21" t="s">
        <v>82</v>
      </c>
      <c r="BW57" s="21" t="s">
        <v>95</v>
      </c>
      <c r="BX57" s="21" t="s">
        <v>87</v>
      </c>
      <c r="CL57" s="21" t="s">
        <v>19</v>
      </c>
    </row>
    <row r="58" spans="1:91" s="6" customFormat="1" ht="16.5" customHeight="1">
      <c r="B58" s="68"/>
      <c r="C58" s="69"/>
      <c r="D58" s="190" t="s">
        <v>96</v>
      </c>
      <c r="E58" s="190"/>
      <c r="F58" s="190"/>
      <c r="G58" s="190"/>
      <c r="H58" s="190"/>
      <c r="I58" s="70"/>
      <c r="J58" s="190" t="s">
        <v>97</v>
      </c>
      <c r="K58" s="190"/>
      <c r="L58" s="190"/>
      <c r="M58" s="190"/>
      <c r="N58" s="190"/>
      <c r="O58" s="190"/>
      <c r="P58" s="190"/>
      <c r="Q58" s="190"/>
      <c r="R58" s="190"/>
      <c r="S58" s="190"/>
      <c r="T58" s="190"/>
      <c r="U58" s="190"/>
      <c r="V58" s="190"/>
      <c r="W58" s="190"/>
      <c r="X58" s="190"/>
      <c r="Y58" s="190"/>
      <c r="Z58" s="190"/>
      <c r="AA58" s="190"/>
      <c r="AB58" s="190"/>
      <c r="AC58" s="190"/>
      <c r="AD58" s="190"/>
      <c r="AE58" s="190"/>
      <c r="AF58" s="190"/>
      <c r="AG58" s="189">
        <f>ROUND(AG59,0)</f>
        <v>0</v>
      </c>
      <c r="AH58" s="188"/>
      <c r="AI58" s="188"/>
      <c r="AJ58" s="188"/>
      <c r="AK58" s="188"/>
      <c r="AL58" s="188"/>
      <c r="AM58" s="188"/>
      <c r="AN58" s="187">
        <f t="shared" si="0"/>
        <v>0</v>
      </c>
      <c r="AO58" s="188"/>
      <c r="AP58" s="188"/>
      <c r="AQ58" s="71" t="s">
        <v>86</v>
      </c>
      <c r="AR58" s="68"/>
      <c r="AS58" s="72">
        <f>ROUND(AS59,0)</f>
        <v>0</v>
      </c>
      <c r="AT58" s="73">
        <f t="shared" si="1"/>
        <v>0</v>
      </c>
      <c r="AU58" s="74">
        <f>ROUND(AU59,5)</f>
        <v>0</v>
      </c>
      <c r="AV58" s="73">
        <f>ROUND(AZ58*L29,0)</f>
        <v>0</v>
      </c>
      <c r="AW58" s="73">
        <f>ROUND(BA58*L30,0)</f>
        <v>0</v>
      </c>
      <c r="AX58" s="73">
        <f>ROUND(BB58*L29,0)</f>
        <v>0</v>
      </c>
      <c r="AY58" s="73">
        <f>ROUND(BC58*L30,0)</f>
        <v>0</v>
      </c>
      <c r="AZ58" s="73">
        <f>ROUND(AZ59,0)</f>
        <v>0</v>
      </c>
      <c r="BA58" s="73">
        <f>ROUND(BA59,0)</f>
        <v>0</v>
      </c>
      <c r="BB58" s="73">
        <f>ROUND(BB59,0)</f>
        <v>0</v>
      </c>
      <c r="BC58" s="73">
        <f>ROUND(BC59,0)</f>
        <v>0</v>
      </c>
      <c r="BD58" s="75">
        <f>ROUND(BD59,0)</f>
        <v>0</v>
      </c>
      <c r="BS58" s="76" t="s">
        <v>79</v>
      </c>
      <c r="BT58" s="76" t="s">
        <v>40</v>
      </c>
      <c r="BU58" s="76" t="s">
        <v>81</v>
      </c>
      <c r="BV58" s="76" t="s">
        <v>82</v>
      </c>
      <c r="BW58" s="76" t="s">
        <v>98</v>
      </c>
      <c r="BX58" s="76" t="s">
        <v>5</v>
      </c>
      <c r="CL58" s="76" t="s">
        <v>19</v>
      </c>
      <c r="CM58" s="76" t="s">
        <v>21</v>
      </c>
    </row>
    <row r="59" spans="1:91" s="3" customFormat="1" ht="16.5" customHeight="1">
      <c r="A59" s="77" t="s">
        <v>88</v>
      </c>
      <c r="B59" s="42"/>
      <c r="C59" s="9"/>
      <c r="D59" s="9"/>
      <c r="E59" s="193" t="s">
        <v>99</v>
      </c>
      <c r="F59" s="193"/>
      <c r="G59" s="193"/>
      <c r="H59" s="193"/>
      <c r="I59" s="193"/>
      <c r="J59" s="9"/>
      <c r="K59" s="193" t="s">
        <v>100</v>
      </c>
      <c r="L59" s="193"/>
      <c r="M59" s="193"/>
      <c r="N59" s="193"/>
      <c r="O59" s="193"/>
      <c r="P59" s="193"/>
      <c r="Q59" s="193"/>
      <c r="R59" s="193"/>
      <c r="S59" s="193"/>
      <c r="T59" s="193"/>
      <c r="U59" s="193"/>
      <c r="V59" s="193"/>
      <c r="W59" s="193"/>
      <c r="X59" s="193"/>
      <c r="Y59" s="193"/>
      <c r="Z59" s="193"/>
      <c r="AA59" s="193"/>
      <c r="AB59" s="193"/>
      <c r="AC59" s="193"/>
      <c r="AD59" s="193"/>
      <c r="AE59" s="193"/>
      <c r="AF59" s="193"/>
      <c r="AG59" s="191">
        <f>'N - 2.6.3. Mobiliář ostatní'!J32</f>
        <v>0</v>
      </c>
      <c r="AH59" s="192"/>
      <c r="AI59" s="192"/>
      <c r="AJ59" s="192"/>
      <c r="AK59" s="192"/>
      <c r="AL59" s="192"/>
      <c r="AM59" s="192"/>
      <c r="AN59" s="191">
        <f t="shared" si="0"/>
        <v>0</v>
      </c>
      <c r="AO59" s="192"/>
      <c r="AP59" s="192"/>
      <c r="AQ59" s="78" t="s">
        <v>91</v>
      </c>
      <c r="AR59" s="42"/>
      <c r="AS59" s="79">
        <v>0</v>
      </c>
      <c r="AT59" s="80">
        <f t="shared" si="1"/>
        <v>0</v>
      </c>
      <c r="AU59" s="81">
        <f>'N - 2.6.3. Mobiliář ostatní'!P87</f>
        <v>0</v>
      </c>
      <c r="AV59" s="80">
        <f>'N - 2.6.3. Mobiliář ostatní'!J35</f>
        <v>0</v>
      </c>
      <c r="AW59" s="80">
        <f>'N - 2.6.3. Mobiliář ostatní'!J36</f>
        <v>0</v>
      </c>
      <c r="AX59" s="80">
        <f>'N - 2.6.3. Mobiliář ostatní'!J37</f>
        <v>0</v>
      </c>
      <c r="AY59" s="80">
        <f>'N - 2.6.3. Mobiliář ostatní'!J38</f>
        <v>0</v>
      </c>
      <c r="AZ59" s="80">
        <f>'N - 2.6.3. Mobiliář ostatní'!F35</f>
        <v>0</v>
      </c>
      <c r="BA59" s="80">
        <f>'N - 2.6.3. Mobiliář ostatní'!F36</f>
        <v>0</v>
      </c>
      <c r="BB59" s="80">
        <f>'N - 2.6.3. Mobiliář ostatní'!F37</f>
        <v>0</v>
      </c>
      <c r="BC59" s="80">
        <f>'N - 2.6.3. Mobiliář ostatní'!F38</f>
        <v>0</v>
      </c>
      <c r="BD59" s="82">
        <f>'N - 2.6.3. Mobiliář ostatní'!F39</f>
        <v>0</v>
      </c>
      <c r="BT59" s="21" t="s">
        <v>21</v>
      </c>
      <c r="BV59" s="21" t="s">
        <v>82</v>
      </c>
      <c r="BW59" s="21" t="s">
        <v>101</v>
      </c>
      <c r="BX59" s="21" t="s">
        <v>98</v>
      </c>
      <c r="CL59" s="21" t="s">
        <v>19</v>
      </c>
    </row>
    <row r="60" spans="1:91" s="6" customFormat="1" ht="16.5" customHeight="1">
      <c r="B60" s="68"/>
      <c r="C60" s="69"/>
      <c r="D60" s="190" t="s">
        <v>102</v>
      </c>
      <c r="E60" s="190"/>
      <c r="F60" s="190"/>
      <c r="G60" s="190"/>
      <c r="H60" s="190"/>
      <c r="I60" s="70"/>
      <c r="J60" s="190" t="s">
        <v>103</v>
      </c>
      <c r="K60" s="190"/>
      <c r="L60" s="190"/>
      <c r="M60" s="190"/>
      <c r="N60" s="190"/>
      <c r="O60" s="190"/>
      <c r="P60" s="190"/>
      <c r="Q60" s="190"/>
      <c r="R60" s="190"/>
      <c r="S60" s="190"/>
      <c r="T60" s="190"/>
      <c r="U60" s="190"/>
      <c r="V60" s="190"/>
      <c r="W60" s="190"/>
      <c r="X60" s="190"/>
      <c r="Y60" s="190"/>
      <c r="Z60" s="190"/>
      <c r="AA60" s="190"/>
      <c r="AB60" s="190"/>
      <c r="AC60" s="190"/>
      <c r="AD60" s="190"/>
      <c r="AE60" s="190"/>
      <c r="AF60" s="190"/>
      <c r="AG60" s="189">
        <f>ROUND(AG61,0)</f>
        <v>0</v>
      </c>
      <c r="AH60" s="188"/>
      <c r="AI60" s="188"/>
      <c r="AJ60" s="188"/>
      <c r="AK60" s="188"/>
      <c r="AL60" s="188"/>
      <c r="AM60" s="188"/>
      <c r="AN60" s="187">
        <f t="shared" si="0"/>
        <v>0</v>
      </c>
      <c r="AO60" s="188"/>
      <c r="AP60" s="188"/>
      <c r="AQ60" s="71" t="s">
        <v>86</v>
      </c>
      <c r="AR60" s="68"/>
      <c r="AS60" s="72">
        <f>ROUND(AS61,0)</f>
        <v>0</v>
      </c>
      <c r="AT60" s="73">
        <f t="shared" si="1"/>
        <v>0</v>
      </c>
      <c r="AU60" s="74">
        <f>ROUND(AU61,5)</f>
        <v>0</v>
      </c>
      <c r="AV60" s="73">
        <f>ROUND(AZ60*L29,0)</f>
        <v>0</v>
      </c>
      <c r="AW60" s="73">
        <f>ROUND(BA60*L30,0)</f>
        <v>0</v>
      </c>
      <c r="AX60" s="73">
        <f>ROUND(BB60*L29,0)</f>
        <v>0</v>
      </c>
      <c r="AY60" s="73">
        <f>ROUND(BC60*L30,0)</f>
        <v>0</v>
      </c>
      <c r="AZ60" s="73">
        <f>ROUND(AZ61,0)</f>
        <v>0</v>
      </c>
      <c r="BA60" s="73">
        <f>ROUND(BA61,0)</f>
        <v>0</v>
      </c>
      <c r="BB60" s="73">
        <f>ROUND(BB61,0)</f>
        <v>0</v>
      </c>
      <c r="BC60" s="73">
        <f>ROUND(BC61,0)</f>
        <v>0</v>
      </c>
      <c r="BD60" s="75">
        <f>ROUND(BD61,0)</f>
        <v>0</v>
      </c>
      <c r="BS60" s="76" t="s">
        <v>79</v>
      </c>
      <c r="BT60" s="76" t="s">
        <v>40</v>
      </c>
      <c r="BU60" s="76" t="s">
        <v>81</v>
      </c>
      <c r="BV60" s="76" t="s">
        <v>82</v>
      </c>
      <c r="BW60" s="76" t="s">
        <v>104</v>
      </c>
      <c r="BX60" s="76" t="s">
        <v>5</v>
      </c>
      <c r="CL60" s="76" t="s">
        <v>19</v>
      </c>
      <c r="CM60" s="76" t="s">
        <v>21</v>
      </c>
    </row>
    <row r="61" spans="1:91" s="3" customFormat="1" ht="16.5" customHeight="1">
      <c r="A61" s="77" t="s">
        <v>88</v>
      </c>
      <c r="B61" s="42"/>
      <c r="C61" s="9"/>
      <c r="D61" s="9"/>
      <c r="E61" s="193" t="s">
        <v>105</v>
      </c>
      <c r="F61" s="193"/>
      <c r="G61" s="193"/>
      <c r="H61" s="193"/>
      <c r="I61" s="193"/>
      <c r="J61" s="9"/>
      <c r="K61" s="193" t="s">
        <v>106</v>
      </c>
      <c r="L61" s="193"/>
      <c r="M61" s="193"/>
      <c r="N61" s="193"/>
      <c r="O61" s="193"/>
      <c r="P61" s="193"/>
      <c r="Q61" s="193"/>
      <c r="R61" s="193"/>
      <c r="S61" s="193"/>
      <c r="T61" s="193"/>
      <c r="U61" s="193"/>
      <c r="V61" s="193"/>
      <c r="W61" s="193"/>
      <c r="X61" s="193"/>
      <c r="Y61" s="193"/>
      <c r="Z61" s="193"/>
      <c r="AA61" s="193"/>
      <c r="AB61" s="193"/>
      <c r="AC61" s="193"/>
      <c r="AD61" s="193"/>
      <c r="AE61" s="193"/>
      <c r="AF61" s="193"/>
      <c r="AG61" s="191">
        <f>'R - Vedlejší a ostatní ná...'!J32</f>
        <v>0</v>
      </c>
      <c r="AH61" s="192"/>
      <c r="AI61" s="192"/>
      <c r="AJ61" s="192"/>
      <c r="AK61" s="192"/>
      <c r="AL61" s="192"/>
      <c r="AM61" s="192"/>
      <c r="AN61" s="191">
        <f t="shared" si="0"/>
        <v>0</v>
      </c>
      <c r="AO61" s="192"/>
      <c r="AP61" s="192"/>
      <c r="AQ61" s="78" t="s">
        <v>91</v>
      </c>
      <c r="AR61" s="42"/>
      <c r="AS61" s="83">
        <v>0</v>
      </c>
      <c r="AT61" s="84">
        <f t="shared" si="1"/>
        <v>0</v>
      </c>
      <c r="AU61" s="85">
        <f>'R - Vedlejší a ostatní ná...'!P91</f>
        <v>0</v>
      </c>
      <c r="AV61" s="84">
        <f>'R - Vedlejší a ostatní ná...'!J35</f>
        <v>0</v>
      </c>
      <c r="AW61" s="84">
        <f>'R - Vedlejší a ostatní ná...'!J36</f>
        <v>0</v>
      </c>
      <c r="AX61" s="84">
        <f>'R - Vedlejší a ostatní ná...'!J37</f>
        <v>0</v>
      </c>
      <c r="AY61" s="84">
        <f>'R - Vedlejší a ostatní ná...'!J38</f>
        <v>0</v>
      </c>
      <c r="AZ61" s="84">
        <f>'R - Vedlejší a ostatní ná...'!F35</f>
        <v>0</v>
      </c>
      <c r="BA61" s="84">
        <f>'R - Vedlejší a ostatní ná...'!F36</f>
        <v>0</v>
      </c>
      <c r="BB61" s="84">
        <f>'R - Vedlejší a ostatní ná...'!F37</f>
        <v>0</v>
      </c>
      <c r="BC61" s="84">
        <f>'R - Vedlejší a ostatní ná...'!F38</f>
        <v>0</v>
      </c>
      <c r="BD61" s="86">
        <f>'R - Vedlejší a ostatní ná...'!F39</f>
        <v>0</v>
      </c>
      <c r="BT61" s="21" t="s">
        <v>21</v>
      </c>
      <c r="BV61" s="21" t="s">
        <v>82</v>
      </c>
      <c r="BW61" s="21" t="s">
        <v>107</v>
      </c>
      <c r="BX61" s="21" t="s">
        <v>104</v>
      </c>
      <c r="CL61" s="21" t="s">
        <v>19</v>
      </c>
    </row>
    <row r="62" spans="1:91" s="1" customFormat="1" ht="30" customHeight="1">
      <c r="B62" s="29"/>
      <c r="AR62" s="29"/>
    </row>
    <row r="63" spans="1:91" s="1" customFormat="1" ht="7" customHeight="1"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29"/>
    </row>
  </sheetData>
  <sheetProtection algorithmName="SHA-512" hashValue="ZPWU8eyV4a9T+kukk9i/uxtglAnczQH95vwbhdzsMbyKVSMTeoFjM8HhrrxhWQlGdQpLpUtSMqw+09VwutcbCA==" saltValue="SjgfYI2vb3xuxgJbvjoBHkHAJXWFtidRCquY6twjXTb5XH+CvYzM/Q1CWWuVQ5cc8S0v0wVGjWZSCCbndYXMSg==" spinCount="100000" sheet="1" objects="1" scenarios="1" formatColumns="0" formatRows="0"/>
  <mergeCells count="66"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E56:I56"/>
    <mergeCell ref="K56:AF56"/>
    <mergeCell ref="AG56:AM56"/>
    <mergeCell ref="K57:AF57"/>
    <mergeCell ref="AN57:AP57"/>
    <mergeCell ref="E57:I57"/>
    <mergeCell ref="AG57:AM57"/>
    <mergeCell ref="D58:H58"/>
    <mergeCell ref="J58:AF58"/>
    <mergeCell ref="AN59:AP59"/>
    <mergeCell ref="AG59:AM59"/>
    <mergeCell ref="E59:I59"/>
    <mergeCell ref="K59:AF59"/>
    <mergeCell ref="D60:H60"/>
    <mergeCell ref="J60:AF60"/>
    <mergeCell ref="AN61:AP61"/>
    <mergeCell ref="AG61:AM61"/>
    <mergeCell ref="E61:I61"/>
    <mergeCell ref="K61:AF61"/>
    <mergeCell ref="W30:AE30"/>
    <mergeCell ref="AK30:AO30"/>
    <mergeCell ref="L30:P30"/>
    <mergeCell ref="AK31:AO31"/>
    <mergeCell ref="AN60:AP60"/>
    <mergeCell ref="AG60:AM60"/>
    <mergeCell ref="AG58:AM58"/>
    <mergeCell ref="AN58:AP58"/>
    <mergeCell ref="AN56:AP56"/>
    <mergeCell ref="L45:AO45"/>
    <mergeCell ref="AM47:AN4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</mergeCells>
  <hyperlinks>
    <hyperlink ref="A56" location="'I - 2.6.1. Mobiliář s veg...'!C2" display="/"/>
    <hyperlink ref="A57" location="'J - 2.6.2. Mobiliář se so...'!C2" display="/"/>
    <hyperlink ref="A59" location="'N - 2.6.3. Mobiliář ostatní'!C2" display="/"/>
    <hyperlink ref="A61" location="'R - Vedlejší a ostatní n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96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3" t="s">
        <v>92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21</v>
      </c>
    </row>
    <row r="4" spans="2:46" ht="25" customHeight="1">
      <c r="B4" s="16"/>
      <c r="D4" s="17" t="s">
        <v>108</v>
      </c>
      <c r="L4" s="16"/>
      <c r="M4" s="87" t="s">
        <v>10</v>
      </c>
      <c r="AT4" s="13" t="s">
        <v>4</v>
      </c>
    </row>
    <row r="5" spans="2:46" ht="7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210" t="str">
        <f>'Rekapitulace stavby'!K6</f>
        <v>REVITALIZACE ZELENÉ INFRASTRUKTURY NEMOCNICE HAVÍŘOV, p.o. - SO 2 Mobiliář</v>
      </c>
      <c r="F7" s="211"/>
      <c r="G7" s="211"/>
      <c r="H7" s="211"/>
      <c r="L7" s="16"/>
    </row>
    <row r="8" spans="2:46" ht="12" customHeight="1">
      <c r="B8" s="16"/>
      <c r="D8" s="23" t="s">
        <v>109</v>
      </c>
      <c r="L8" s="16"/>
    </row>
    <row r="9" spans="2:46" s="1" customFormat="1" ht="16.5" customHeight="1">
      <c r="B9" s="29"/>
      <c r="E9" s="210" t="s">
        <v>110</v>
      </c>
      <c r="F9" s="209"/>
      <c r="G9" s="209"/>
      <c r="H9" s="209"/>
      <c r="L9" s="29"/>
    </row>
    <row r="10" spans="2:46" s="1" customFormat="1" ht="12" customHeight="1">
      <c r="B10" s="29"/>
      <c r="D10" s="23" t="s">
        <v>111</v>
      </c>
      <c r="L10" s="29"/>
    </row>
    <row r="11" spans="2:46" s="1" customFormat="1" ht="16.5" customHeight="1">
      <c r="B11" s="29"/>
      <c r="E11" s="200" t="s">
        <v>112</v>
      </c>
      <c r="F11" s="209"/>
      <c r="G11" s="209"/>
      <c r="H11" s="209"/>
      <c r="L11" s="29"/>
    </row>
    <row r="12" spans="2:46" s="1" customFormat="1">
      <c r="B12" s="29"/>
      <c r="L12" s="29"/>
    </row>
    <row r="13" spans="2:46" s="1" customFormat="1" ht="12" customHeight="1">
      <c r="B13" s="29"/>
      <c r="D13" s="23" t="s">
        <v>18</v>
      </c>
      <c r="F13" s="21" t="s">
        <v>19</v>
      </c>
      <c r="I13" s="23" t="s">
        <v>20</v>
      </c>
      <c r="J13" s="21" t="s">
        <v>33</v>
      </c>
      <c r="L13" s="29"/>
    </row>
    <row r="14" spans="2:46" s="1" customFormat="1" ht="12" customHeight="1">
      <c r="B14" s="29"/>
      <c r="D14" s="23" t="s">
        <v>22</v>
      </c>
      <c r="F14" s="21" t="s">
        <v>23</v>
      </c>
      <c r="I14" s="23" t="s">
        <v>24</v>
      </c>
      <c r="J14" s="46" t="str">
        <f>'Rekapitulace stavby'!AN8</f>
        <v>30. 11. 2023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3" t="s">
        <v>28</v>
      </c>
      <c r="I16" s="23" t="s">
        <v>29</v>
      </c>
      <c r="J16" s="21" t="s">
        <v>30</v>
      </c>
      <c r="L16" s="29"/>
    </row>
    <row r="17" spans="2:12" s="1" customFormat="1" ht="18" customHeight="1">
      <c r="B17" s="29"/>
      <c r="E17" s="21" t="s">
        <v>31</v>
      </c>
      <c r="I17" s="23" t="s">
        <v>32</v>
      </c>
      <c r="J17" s="21" t="s">
        <v>33</v>
      </c>
      <c r="L17" s="29"/>
    </row>
    <row r="18" spans="2:12" s="1" customFormat="1" ht="7" customHeight="1">
      <c r="B18" s="29"/>
      <c r="L18" s="29"/>
    </row>
    <row r="19" spans="2:12" s="1" customFormat="1" ht="12" customHeight="1">
      <c r="B19" s="29"/>
      <c r="D19" s="23" t="s">
        <v>34</v>
      </c>
      <c r="I19" s="23" t="s">
        <v>29</v>
      </c>
      <c r="J19" s="24" t="str">
        <f>'Rekapitulace stavby'!AN13</f>
        <v>Vyplň údaj</v>
      </c>
      <c r="L19" s="29"/>
    </row>
    <row r="20" spans="2:12" s="1" customFormat="1" ht="18" customHeight="1">
      <c r="B20" s="29"/>
      <c r="E20" s="212" t="str">
        <f>'Rekapitulace stavby'!E14</f>
        <v>Vyplň údaj</v>
      </c>
      <c r="F20" s="179"/>
      <c r="G20" s="179"/>
      <c r="H20" s="179"/>
      <c r="I20" s="23" t="s">
        <v>32</v>
      </c>
      <c r="J20" s="24" t="str">
        <f>'Rekapitulace stavby'!AN14</f>
        <v>Vyplň údaj</v>
      </c>
      <c r="L20" s="29"/>
    </row>
    <row r="21" spans="2:12" s="1" customFormat="1" ht="7" customHeight="1">
      <c r="B21" s="29"/>
      <c r="L21" s="29"/>
    </row>
    <row r="22" spans="2:12" s="1" customFormat="1" ht="12" customHeight="1">
      <c r="B22" s="29"/>
      <c r="D22" s="23" t="s">
        <v>36</v>
      </c>
      <c r="I22" s="23" t="s">
        <v>29</v>
      </c>
      <c r="J22" s="21" t="s">
        <v>37</v>
      </c>
      <c r="L22" s="29"/>
    </row>
    <row r="23" spans="2:12" s="1" customFormat="1" ht="18" customHeight="1">
      <c r="B23" s="29"/>
      <c r="E23" s="21" t="s">
        <v>38</v>
      </c>
      <c r="I23" s="23" t="s">
        <v>32</v>
      </c>
      <c r="J23" s="21" t="s">
        <v>33</v>
      </c>
      <c r="L23" s="29"/>
    </row>
    <row r="24" spans="2:12" s="1" customFormat="1" ht="7" customHeight="1">
      <c r="B24" s="29"/>
      <c r="L24" s="29"/>
    </row>
    <row r="25" spans="2:12" s="1" customFormat="1" ht="12" customHeight="1">
      <c r="B25" s="29"/>
      <c r="D25" s="23" t="s">
        <v>41</v>
      </c>
      <c r="I25" s="23" t="s">
        <v>29</v>
      </c>
      <c r="J25" s="21" t="s">
        <v>42</v>
      </c>
      <c r="L25" s="29"/>
    </row>
    <row r="26" spans="2:12" s="1" customFormat="1" ht="18" customHeight="1">
      <c r="B26" s="29"/>
      <c r="E26" s="21" t="s">
        <v>43</v>
      </c>
      <c r="I26" s="23" t="s">
        <v>32</v>
      </c>
      <c r="J26" s="21" t="s">
        <v>33</v>
      </c>
      <c r="L26" s="29"/>
    </row>
    <row r="27" spans="2:12" s="1" customFormat="1" ht="7" customHeight="1">
      <c r="B27" s="29"/>
      <c r="L27" s="29"/>
    </row>
    <row r="28" spans="2:12" s="1" customFormat="1" ht="12" customHeight="1">
      <c r="B28" s="29"/>
      <c r="D28" s="23" t="s">
        <v>44</v>
      </c>
      <c r="L28" s="29"/>
    </row>
    <row r="29" spans="2:12" s="7" customFormat="1" ht="16.5" customHeight="1">
      <c r="B29" s="88"/>
      <c r="E29" s="183" t="s">
        <v>33</v>
      </c>
      <c r="F29" s="183"/>
      <c r="G29" s="183"/>
      <c r="H29" s="183"/>
      <c r="L29" s="88"/>
    </row>
    <row r="30" spans="2:12" s="1" customFormat="1" ht="7" customHeight="1">
      <c r="B30" s="29"/>
      <c r="L30" s="29"/>
    </row>
    <row r="31" spans="2:12" s="1" customFormat="1" ht="7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4" customHeight="1">
      <c r="B32" s="29"/>
      <c r="D32" s="89" t="s">
        <v>46</v>
      </c>
      <c r="J32" s="60">
        <f>ROUND(J87, 0)</f>
        <v>0</v>
      </c>
      <c r="L32" s="29"/>
    </row>
    <row r="33" spans="2:12" s="1" customFormat="1" ht="7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5" customHeight="1">
      <c r="B34" s="29"/>
      <c r="F34" s="32" t="s">
        <v>48</v>
      </c>
      <c r="I34" s="32" t="s">
        <v>47</v>
      </c>
      <c r="J34" s="32" t="s">
        <v>49</v>
      </c>
      <c r="L34" s="29"/>
    </row>
    <row r="35" spans="2:12" s="1" customFormat="1" ht="14.5" customHeight="1">
      <c r="B35" s="29"/>
      <c r="D35" s="49" t="s">
        <v>50</v>
      </c>
      <c r="E35" s="23" t="s">
        <v>51</v>
      </c>
      <c r="F35" s="80">
        <f>ROUND((SUM(BE87:BE95)),  0)</f>
        <v>0</v>
      </c>
      <c r="I35" s="90">
        <v>0.21</v>
      </c>
      <c r="J35" s="80">
        <f>ROUND(((SUM(BE87:BE95))*I35),  0)</f>
        <v>0</v>
      </c>
      <c r="L35" s="29"/>
    </row>
    <row r="36" spans="2:12" s="1" customFormat="1" ht="14.5" customHeight="1">
      <c r="B36" s="29"/>
      <c r="E36" s="23" t="s">
        <v>52</v>
      </c>
      <c r="F36" s="80">
        <f>ROUND((SUM(BF87:BF95)),  0)</f>
        <v>0</v>
      </c>
      <c r="I36" s="90">
        <v>0.15</v>
      </c>
      <c r="J36" s="80">
        <f>ROUND(((SUM(BF87:BF95))*I36),  0)</f>
        <v>0</v>
      </c>
      <c r="L36" s="29"/>
    </row>
    <row r="37" spans="2:12" s="1" customFormat="1" ht="14.5" hidden="1" customHeight="1">
      <c r="B37" s="29"/>
      <c r="E37" s="23" t="s">
        <v>53</v>
      </c>
      <c r="F37" s="80">
        <f>ROUND((SUM(BG87:BG95)),  0)</f>
        <v>0</v>
      </c>
      <c r="I37" s="90">
        <v>0.21</v>
      </c>
      <c r="J37" s="80">
        <f>0</f>
        <v>0</v>
      </c>
      <c r="L37" s="29"/>
    </row>
    <row r="38" spans="2:12" s="1" customFormat="1" ht="14.5" hidden="1" customHeight="1">
      <c r="B38" s="29"/>
      <c r="E38" s="23" t="s">
        <v>54</v>
      </c>
      <c r="F38" s="80">
        <f>ROUND((SUM(BH87:BH95)),  0)</f>
        <v>0</v>
      </c>
      <c r="I38" s="90">
        <v>0.15</v>
      </c>
      <c r="J38" s="80">
        <f>0</f>
        <v>0</v>
      </c>
      <c r="L38" s="29"/>
    </row>
    <row r="39" spans="2:12" s="1" customFormat="1" ht="14.5" hidden="1" customHeight="1">
      <c r="B39" s="29"/>
      <c r="E39" s="23" t="s">
        <v>55</v>
      </c>
      <c r="F39" s="80">
        <f>ROUND((SUM(BI87:BI95)),  0)</f>
        <v>0</v>
      </c>
      <c r="I39" s="90">
        <v>0</v>
      </c>
      <c r="J39" s="80">
        <f>0</f>
        <v>0</v>
      </c>
      <c r="L39" s="29"/>
    </row>
    <row r="40" spans="2:12" s="1" customFormat="1" ht="7" customHeight="1">
      <c r="B40" s="29"/>
      <c r="L40" s="29"/>
    </row>
    <row r="41" spans="2:12" s="1" customFormat="1" ht="25.4" customHeight="1">
      <c r="B41" s="29"/>
      <c r="C41" s="91"/>
      <c r="D41" s="92" t="s">
        <v>56</v>
      </c>
      <c r="E41" s="51"/>
      <c r="F41" s="51"/>
      <c r="G41" s="93" t="s">
        <v>57</v>
      </c>
      <c r="H41" s="94" t="s">
        <v>58</v>
      </c>
      <c r="I41" s="51"/>
      <c r="J41" s="95">
        <f>SUM(J32:J39)</f>
        <v>0</v>
      </c>
      <c r="K41" s="96"/>
      <c r="L41" s="29"/>
    </row>
    <row r="42" spans="2:12" s="1" customFormat="1" ht="14.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7" hidden="1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5" hidden="1" customHeight="1">
      <c r="B47" s="29"/>
      <c r="C47" s="17" t="s">
        <v>113</v>
      </c>
      <c r="L47" s="29"/>
    </row>
    <row r="48" spans="2:12" s="1" customFormat="1" ht="7" hidden="1" customHeight="1">
      <c r="B48" s="29"/>
      <c r="L48" s="29"/>
    </row>
    <row r="49" spans="2:47" s="1" customFormat="1" ht="12" hidden="1" customHeight="1">
      <c r="B49" s="29"/>
      <c r="C49" s="23" t="s">
        <v>16</v>
      </c>
      <c r="L49" s="29"/>
    </row>
    <row r="50" spans="2:47" s="1" customFormat="1" ht="26.25" hidden="1" customHeight="1">
      <c r="B50" s="29"/>
      <c r="E50" s="210" t="str">
        <f>E7</f>
        <v>REVITALIZACE ZELENÉ INFRASTRUKTURY NEMOCNICE HAVÍŘOV, p.o. - SO 2 Mobiliář</v>
      </c>
      <c r="F50" s="211"/>
      <c r="G50" s="211"/>
      <c r="H50" s="211"/>
      <c r="L50" s="29"/>
    </row>
    <row r="51" spans="2:47" ht="12" hidden="1" customHeight="1">
      <c r="B51" s="16"/>
      <c r="C51" s="23" t="s">
        <v>109</v>
      </c>
      <c r="L51" s="16"/>
    </row>
    <row r="52" spans="2:47" s="1" customFormat="1" ht="16.5" hidden="1" customHeight="1">
      <c r="B52" s="29"/>
      <c r="E52" s="210" t="s">
        <v>110</v>
      </c>
      <c r="F52" s="209"/>
      <c r="G52" s="209"/>
      <c r="H52" s="209"/>
      <c r="L52" s="29"/>
    </row>
    <row r="53" spans="2:47" s="1" customFormat="1" ht="12" hidden="1" customHeight="1">
      <c r="B53" s="29"/>
      <c r="C53" s="23" t="s">
        <v>111</v>
      </c>
      <c r="L53" s="29"/>
    </row>
    <row r="54" spans="2:47" s="1" customFormat="1" ht="16.5" hidden="1" customHeight="1">
      <c r="B54" s="29"/>
      <c r="E54" s="200" t="str">
        <f>E11</f>
        <v>I - 2.6.1. Mobiliář s vegetační střechou</v>
      </c>
      <c r="F54" s="209"/>
      <c r="G54" s="209"/>
      <c r="H54" s="209"/>
      <c r="L54" s="29"/>
    </row>
    <row r="55" spans="2:47" s="1" customFormat="1" ht="7" hidden="1" customHeight="1">
      <c r="B55" s="29"/>
      <c r="L55" s="29"/>
    </row>
    <row r="56" spans="2:47" s="1" customFormat="1" ht="12" hidden="1" customHeight="1">
      <c r="B56" s="29"/>
      <c r="C56" s="23" t="s">
        <v>22</v>
      </c>
      <c r="F56" s="21" t="str">
        <f>F14</f>
        <v xml:space="preserve"> </v>
      </c>
      <c r="I56" s="23" t="s">
        <v>24</v>
      </c>
      <c r="J56" s="46" t="str">
        <f>IF(J14="","",J14)</f>
        <v>30. 11. 2023</v>
      </c>
      <c r="L56" s="29"/>
    </row>
    <row r="57" spans="2:47" s="1" customFormat="1" ht="7" hidden="1" customHeight="1">
      <c r="B57" s="29"/>
      <c r="L57" s="29"/>
    </row>
    <row r="58" spans="2:47" s="1" customFormat="1" ht="25.75" hidden="1" customHeight="1">
      <c r="B58" s="29"/>
      <c r="C58" s="23" t="s">
        <v>28</v>
      </c>
      <c r="F58" s="21" t="str">
        <f>E17</f>
        <v>Nemocnice Havířov, příspěvková organizace</v>
      </c>
      <c r="I58" s="23" t="s">
        <v>36</v>
      </c>
      <c r="J58" s="27" t="str">
        <f>E23</f>
        <v>Ing. Gabriela Pešková</v>
      </c>
      <c r="L58" s="29"/>
    </row>
    <row r="59" spans="2:47" s="1" customFormat="1" ht="15.25" hidden="1" customHeight="1">
      <c r="B59" s="29"/>
      <c r="C59" s="23" t="s">
        <v>34</v>
      </c>
      <c r="F59" s="21" t="str">
        <f>IF(E20="","",E20)</f>
        <v>Vyplň údaj</v>
      </c>
      <c r="I59" s="23" t="s">
        <v>41</v>
      </c>
      <c r="J59" s="27" t="str">
        <f>E26</f>
        <v>Ing. M. Cabáková</v>
      </c>
      <c r="L59" s="29"/>
    </row>
    <row r="60" spans="2:47" s="1" customFormat="1" ht="10.4" hidden="1" customHeight="1">
      <c r="B60" s="29"/>
      <c r="L60" s="29"/>
    </row>
    <row r="61" spans="2:47" s="1" customFormat="1" ht="29.25" hidden="1" customHeight="1">
      <c r="B61" s="29"/>
      <c r="C61" s="97" t="s">
        <v>114</v>
      </c>
      <c r="D61" s="91"/>
      <c r="E61" s="91"/>
      <c r="F61" s="91"/>
      <c r="G61" s="91"/>
      <c r="H61" s="91"/>
      <c r="I61" s="91"/>
      <c r="J61" s="98" t="s">
        <v>115</v>
      </c>
      <c r="K61" s="91"/>
      <c r="L61" s="29"/>
    </row>
    <row r="62" spans="2:47" s="1" customFormat="1" ht="10.4" hidden="1" customHeight="1">
      <c r="B62" s="29"/>
      <c r="L62" s="29"/>
    </row>
    <row r="63" spans="2:47" s="1" customFormat="1" ht="22.9" hidden="1" customHeight="1">
      <c r="B63" s="29"/>
      <c r="C63" s="99" t="s">
        <v>78</v>
      </c>
      <c r="J63" s="60">
        <f>J87</f>
        <v>0</v>
      </c>
      <c r="L63" s="29"/>
      <c r="AU63" s="13" t="s">
        <v>116</v>
      </c>
    </row>
    <row r="64" spans="2:47" s="8" customFormat="1" ht="25" hidden="1" customHeight="1">
      <c r="B64" s="100"/>
      <c r="D64" s="101" t="s">
        <v>117</v>
      </c>
      <c r="E64" s="102"/>
      <c r="F64" s="102"/>
      <c r="G64" s="102"/>
      <c r="H64" s="102"/>
      <c r="I64" s="102"/>
      <c r="J64" s="103">
        <f>J88</f>
        <v>0</v>
      </c>
      <c r="L64" s="100"/>
    </row>
    <row r="65" spans="2:12" s="9" customFormat="1" ht="19.899999999999999" hidden="1" customHeight="1">
      <c r="B65" s="104"/>
      <c r="D65" s="105" t="s">
        <v>118</v>
      </c>
      <c r="E65" s="106"/>
      <c r="F65" s="106"/>
      <c r="G65" s="106"/>
      <c r="H65" s="106"/>
      <c r="I65" s="106"/>
      <c r="J65" s="107">
        <f>J89</f>
        <v>0</v>
      </c>
      <c r="L65" s="104"/>
    </row>
    <row r="66" spans="2:12" s="1" customFormat="1" ht="21.75" hidden="1" customHeight="1">
      <c r="B66" s="29"/>
      <c r="L66" s="29"/>
    </row>
    <row r="67" spans="2:12" s="1" customFormat="1" ht="7" hidden="1" customHeight="1"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29"/>
    </row>
    <row r="68" spans="2:12" hidden="1"/>
    <row r="69" spans="2:12" hidden="1"/>
    <row r="70" spans="2:12" hidden="1"/>
    <row r="71" spans="2:12" s="1" customFormat="1" ht="7" customHeight="1"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29"/>
    </row>
    <row r="72" spans="2:12" s="1" customFormat="1" ht="25" customHeight="1">
      <c r="B72" s="29"/>
      <c r="C72" s="17" t="s">
        <v>119</v>
      </c>
      <c r="L72" s="29"/>
    </row>
    <row r="73" spans="2:12" s="1" customFormat="1" ht="7" customHeight="1">
      <c r="B73" s="29"/>
      <c r="L73" s="29"/>
    </row>
    <row r="74" spans="2:12" s="1" customFormat="1" ht="12" customHeight="1">
      <c r="B74" s="29"/>
      <c r="C74" s="23" t="s">
        <v>16</v>
      </c>
      <c r="L74" s="29"/>
    </row>
    <row r="75" spans="2:12" s="1" customFormat="1" ht="26.25" customHeight="1">
      <c r="B75" s="29"/>
      <c r="E75" s="210" t="str">
        <f>E7</f>
        <v>REVITALIZACE ZELENÉ INFRASTRUKTURY NEMOCNICE HAVÍŘOV, p.o. - SO 2 Mobiliář</v>
      </c>
      <c r="F75" s="211"/>
      <c r="G75" s="211"/>
      <c r="H75" s="211"/>
      <c r="L75" s="29"/>
    </row>
    <row r="76" spans="2:12" ht="12" customHeight="1">
      <c r="B76" s="16"/>
      <c r="C76" s="23" t="s">
        <v>109</v>
      </c>
      <c r="L76" s="16"/>
    </row>
    <row r="77" spans="2:12" s="1" customFormat="1" ht="16.5" customHeight="1">
      <c r="B77" s="29"/>
      <c r="E77" s="210" t="s">
        <v>110</v>
      </c>
      <c r="F77" s="209"/>
      <c r="G77" s="209"/>
      <c r="H77" s="209"/>
      <c r="L77" s="29"/>
    </row>
    <row r="78" spans="2:12" s="1" customFormat="1" ht="12" customHeight="1">
      <c r="B78" s="29"/>
      <c r="C78" s="23" t="s">
        <v>111</v>
      </c>
      <c r="L78" s="29"/>
    </row>
    <row r="79" spans="2:12" s="1" customFormat="1" ht="16.5" customHeight="1">
      <c r="B79" s="29"/>
      <c r="E79" s="200" t="str">
        <f>E11</f>
        <v>I - 2.6.1. Mobiliář s vegetační střechou</v>
      </c>
      <c r="F79" s="209"/>
      <c r="G79" s="209"/>
      <c r="H79" s="209"/>
      <c r="L79" s="29"/>
    </row>
    <row r="80" spans="2:12" s="1" customFormat="1" ht="7" customHeight="1">
      <c r="B80" s="29"/>
      <c r="L80" s="29"/>
    </row>
    <row r="81" spans="2:65" s="1" customFormat="1" ht="12" customHeight="1">
      <c r="B81" s="29"/>
      <c r="C81" s="23" t="s">
        <v>22</v>
      </c>
      <c r="F81" s="21" t="str">
        <f>F14</f>
        <v xml:space="preserve"> </v>
      </c>
      <c r="I81" s="23" t="s">
        <v>24</v>
      </c>
      <c r="J81" s="46" t="str">
        <f>IF(J14="","",J14)</f>
        <v>30. 11. 2023</v>
      </c>
      <c r="L81" s="29"/>
    </row>
    <row r="82" spans="2:65" s="1" customFormat="1" ht="7" customHeight="1">
      <c r="B82" s="29"/>
      <c r="L82" s="29"/>
    </row>
    <row r="83" spans="2:65" s="1" customFormat="1" ht="25.75" customHeight="1">
      <c r="B83" s="29"/>
      <c r="C83" s="23" t="s">
        <v>28</v>
      </c>
      <c r="F83" s="21" t="str">
        <f>E17</f>
        <v>Nemocnice Havířov, příspěvková organizace</v>
      </c>
      <c r="I83" s="23" t="s">
        <v>36</v>
      </c>
      <c r="J83" s="27" t="str">
        <f>E23</f>
        <v>Ing. Gabriela Pešková</v>
      </c>
      <c r="L83" s="29"/>
    </row>
    <row r="84" spans="2:65" s="1" customFormat="1" ht="15.25" customHeight="1">
      <c r="B84" s="29"/>
      <c r="C84" s="23" t="s">
        <v>34</v>
      </c>
      <c r="F84" s="21" t="str">
        <f>IF(E20="","",E20)</f>
        <v>Vyplň údaj</v>
      </c>
      <c r="I84" s="23" t="s">
        <v>41</v>
      </c>
      <c r="J84" s="27" t="str">
        <f>E26</f>
        <v>Ing. M. Cabáková</v>
      </c>
      <c r="L84" s="29"/>
    </row>
    <row r="85" spans="2:65" s="1" customFormat="1" ht="10.4" customHeight="1">
      <c r="B85" s="29"/>
      <c r="L85" s="29"/>
    </row>
    <row r="86" spans="2:65" s="10" customFormat="1" ht="29.25" customHeight="1">
      <c r="B86" s="108"/>
      <c r="C86" s="109" t="s">
        <v>120</v>
      </c>
      <c r="D86" s="110" t="s">
        <v>65</v>
      </c>
      <c r="E86" s="110" t="s">
        <v>61</v>
      </c>
      <c r="F86" s="110" t="s">
        <v>62</v>
      </c>
      <c r="G86" s="110" t="s">
        <v>121</v>
      </c>
      <c r="H86" s="110" t="s">
        <v>122</v>
      </c>
      <c r="I86" s="110" t="s">
        <v>123</v>
      </c>
      <c r="J86" s="111" t="s">
        <v>115</v>
      </c>
      <c r="K86" s="112" t="s">
        <v>124</v>
      </c>
      <c r="L86" s="108"/>
      <c r="M86" s="53" t="s">
        <v>33</v>
      </c>
      <c r="N86" s="54" t="s">
        <v>50</v>
      </c>
      <c r="O86" s="54" t="s">
        <v>125</v>
      </c>
      <c r="P86" s="54" t="s">
        <v>126</v>
      </c>
      <c r="Q86" s="54" t="s">
        <v>127</v>
      </c>
      <c r="R86" s="54" t="s">
        <v>128</v>
      </c>
      <c r="S86" s="54" t="s">
        <v>129</v>
      </c>
      <c r="T86" s="55" t="s">
        <v>130</v>
      </c>
    </row>
    <row r="87" spans="2:65" s="1" customFormat="1" ht="22.9" customHeight="1">
      <c r="B87" s="29"/>
      <c r="C87" s="58" t="s">
        <v>131</v>
      </c>
      <c r="J87" s="113">
        <f>BK87</f>
        <v>0</v>
      </c>
      <c r="L87" s="29"/>
      <c r="M87" s="56"/>
      <c r="N87" s="47"/>
      <c r="O87" s="47"/>
      <c r="P87" s="114">
        <f>P88</f>
        <v>0</v>
      </c>
      <c r="Q87" s="47"/>
      <c r="R87" s="114">
        <f>R88</f>
        <v>0.35743999999999998</v>
      </c>
      <c r="S87" s="47"/>
      <c r="T87" s="115">
        <f>T88</f>
        <v>0</v>
      </c>
      <c r="AT87" s="13" t="s">
        <v>79</v>
      </c>
      <c r="AU87" s="13" t="s">
        <v>116</v>
      </c>
      <c r="BK87" s="116">
        <f>BK88</f>
        <v>0</v>
      </c>
    </row>
    <row r="88" spans="2:65" s="11" customFormat="1" ht="25.9" customHeight="1">
      <c r="B88" s="117"/>
      <c r="D88" s="118" t="s">
        <v>79</v>
      </c>
      <c r="E88" s="119" t="s">
        <v>132</v>
      </c>
      <c r="F88" s="119" t="s">
        <v>133</v>
      </c>
      <c r="I88" s="120"/>
      <c r="J88" s="121">
        <f>BK88</f>
        <v>0</v>
      </c>
      <c r="L88" s="117"/>
      <c r="M88" s="122"/>
      <c r="P88" s="123">
        <f>P89</f>
        <v>0</v>
      </c>
      <c r="R88" s="123">
        <f>R89</f>
        <v>0.35743999999999998</v>
      </c>
      <c r="T88" s="124">
        <f>T89</f>
        <v>0</v>
      </c>
      <c r="AR88" s="118" t="s">
        <v>40</v>
      </c>
      <c r="AT88" s="125" t="s">
        <v>79</v>
      </c>
      <c r="AU88" s="125" t="s">
        <v>80</v>
      </c>
      <c r="AY88" s="118" t="s">
        <v>134</v>
      </c>
      <c r="BK88" s="126">
        <f>BK89</f>
        <v>0</v>
      </c>
    </row>
    <row r="89" spans="2:65" s="11" customFormat="1" ht="22.9" customHeight="1">
      <c r="B89" s="117"/>
      <c r="D89" s="118" t="s">
        <v>79</v>
      </c>
      <c r="E89" s="127" t="s">
        <v>135</v>
      </c>
      <c r="F89" s="127" t="s">
        <v>136</v>
      </c>
      <c r="I89" s="120"/>
      <c r="J89" s="128">
        <f>BK89</f>
        <v>0</v>
      </c>
      <c r="L89" s="117"/>
      <c r="M89" s="122"/>
      <c r="P89" s="123">
        <f>SUM(P90:P95)</f>
        <v>0</v>
      </c>
      <c r="R89" s="123">
        <f>SUM(R90:R95)</f>
        <v>0.35743999999999998</v>
      </c>
      <c r="T89" s="124">
        <f>SUM(T90:T95)</f>
        <v>0</v>
      </c>
      <c r="AR89" s="118" t="s">
        <v>40</v>
      </c>
      <c r="AT89" s="125" t="s">
        <v>79</v>
      </c>
      <c r="AU89" s="125" t="s">
        <v>40</v>
      </c>
      <c r="AY89" s="118" t="s">
        <v>134</v>
      </c>
      <c r="BK89" s="126">
        <f>SUM(BK90:BK95)</f>
        <v>0</v>
      </c>
    </row>
    <row r="90" spans="2:65" s="1" customFormat="1" ht="123" customHeight="1">
      <c r="B90" s="29"/>
      <c r="C90" s="129" t="s">
        <v>40</v>
      </c>
      <c r="D90" s="129" t="s">
        <v>137</v>
      </c>
      <c r="E90" s="130" t="s">
        <v>138</v>
      </c>
      <c r="F90" s="131" t="s">
        <v>139</v>
      </c>
      <c r="G90" s="132" t="s">
        <v>140</v>
      </c>
      <c r="H90" s="133">
        <v>4</v>
      </c>
      <c r="I90" s="134"/>
      <c r="J90" s="135">
        <f t="shared" ref="J90:J95" si="0">ROUND(I90*H90,2)</f>
        <v>0</v>
      </c>
      <c r="K90" s="136"/>
      <c r="L90" s="137"/>
      <c r="M90" s="138" t="s">
        <v>33</v>
      </c>
      <c r="N90" s="139" t="s">
        <v>51</v>
      </c>
      <c r="P90" s="140">
        <f t="shared" ref="P90:P95" si="1">O90*H90</f>
        <v>0</v>
      </c>
      <c r="Q90" s="140">
        <v>0</v>
      </c>
      <c r="R90" s="140">
        <f t="shared" ref="R90:R95" si="2">Q90*H90</f>
        <v>0</v>
      </c>
      <c r="S90" s="140">
        <v>0</v>
      </c>
      <c r="T90" s="141">
        <f t="shared" ref="T90:T95" si="3">S90*H90</f>
        <v>0</v>
      </c>
      <c r="AR90" s="142" t="s">
        <v>141</v>
      </c>
      <c r="AT90" s="142" t="s">
        <v>137</v>
      </c>
      <c r="AU90" s="142" t="s">
        <v>21</v>
      </c>
      <c r="AY90" s="13" t="s">
        <v>134</v>
      </c>
      <c r="BE90" s="143">
        <f t="shared" ref="BE90:BE95" si="4">IF(N90="základní",J90,0)</f>
        <v>0</v>
      </c>
      <c r="BF90" s="143">
        <f t="shared" ref="BF90:BF95" si="5">IF(N90="snížená",J90,0)</f>
        <v>0</v>
      </c>
      <c r="BG90" s="143">
        <f t="shared" ref="BG90:BG95" si="6">IF(N90="zákl. přenesená",J90,0)</f>
        <v>0</v>
      </c>
      <c r="BH90" s="143">
        <f t="shared" ref="BH90:BH95" si="7">IF(N90="sníž. přenesená",J90,0)</f>
        <v>0</v>
      </c>
      <c r="BI90" s="143">
        <f t="shared" ref="BI90:BI95" si="8">IF(N90="nulová",J90,0)</f>
        <v>0</v>
      </c>
      <c r="BJ90" s="13" t="s">
        <v>40</v>
      </c>
      <c r="BK90" s="143">
        <f t="shared" ref="BK90:BK95" si="9">ROUND(I90*H90,2)</f>
        <v>0</v>
      </c>
      <c r="BL90" s="13" t="s">
        <v>142</v>
      </c>
      <c r="BM90" s="142" t="s">
        <v>143</v>
      </c>
    </row>
    <row r="91" spans="2:65" s="1" customFormat="1" ht="16.5" customHeight="1">
      <c r="B91" s="29"/>
      <c r="C91" s="144" t="s">
        <v>21</v>
      </c>
      <c r="D91" s="144" t="s">
        <v>144</v>
      </c>
      <c r="E91" s="145" t="s">
        <v>145</v>
      </c>
      <c r="F91" s="146" t="s">
        <v>146</v>
      </c>
      <c r="G91" s="147" t="s">
        <v>140</v>
      </c>
      <c r="H91" s="148">
        <v>4</v>
      </c>
      <c r="I91" s="149"/>
      <c r="J91" s="150">
        <f t="shared" si="0"/>
        <v>0</v>
      </c>
      <c r="K91" s="151"/>
      <c r="L91" s="29"/>
      <c r="M91" s="152" t="s">
        <v>33</v>
      </c>
      <c r="N91" s="153" t="s">
        <v>51</v>
      </c>
      <c r="P91" s="140">
        <f t="shared" si="1"/>
        <v>0</v>
      </c>
      <c r="Q91" s="140">
        <v>0</v>
      </c>
      <c r="R91" s="140">
        <f t="shared" si="2"/>
        <v>0</v>
      </c>
      <c r="S91" s="140">
        <v>0</v>
      </c>
      <c r="T91" s="141">
        <f t="shared" si="3"/>
        <v>0</v>
      </c>
      <c r="AR91" s="142" t="s">
        <v>142</v>
      </c>
      <c r="AT91" s="142" t="s">
        <v>144</v>
      </c>
      <c r="AU91" s="142" t="s">
        <v>21</v>
      </c>
      <c r="AY91" s="13" t="s">
        <v>134</v>
      </c>
      <c r="BE91" s="143">
        <f t="shared" si="4"/>
        <v>0</v>
      </c>
      <c r="BF91" s="143">
        <f t="shared" si="5"/>
        <v>0</v>
      </c>
      <c r="BG91" s="143">
        <f t="shared" si="6"/>
        <v>0</v>
      </c>
      <c r="BH91" s="143">
        <f t="shared" si="7"/>
        <v>0</v>
      </c>
      <c r="BI91" s="143">
        <f t="shared" si="8"/>
        <v>0</v>
      </c>
      <c r="BJ91" s="13" t="s">
        <v>40</v>
      </c>
      <c r="BK91" s="143">
        <f t="shared" si="9"/>
        <v>0</v>
      </c>
      <c r="BL91" s="13" t="s">
        <v>142</v>
      </c>
      <c r="BM91" s="142" t="s">
        <v>147</v>
      </c>
    </row>
    <row r="92" spans="2:65" s="1" customFormat="1" ht="16.5" customHeight="1">
      <c r="B92" s="29"/>
      <c r="C92" s="144" t="s">
        <v>148</v>
      </c>
      <c r="D92" s="144" t="s">
        <v>144</v>
      </c>
      <c r="E92" s="145" t="s">
        <v>149</v>
      </c>
      <c r="F92" s="146" t="s">
        <v>150</v>
      </c>
      <c r="G92" s="147" t="s">
        <v>140</v>
      </c>
      <c r="H92" s="148">
        <v>4</v>
      </c>
      <c r="I92" s="149"/>
      <c r="J92" s="150">
        <f t="shared" si="0"/>
        <v>0</v>
      </c>
      <c r="K92" s="151"/>
      <c r="L92" s="29"/>
      <c r="M92" s="152" t="s">
        <v>33</v>
      </c>
      <c r="N92" s="153" t="s">
        <v>51</v>
      </c>
      <c r="P92" s="140">
        <f t="shared" si="1"/>
        <v>0</v>
      </c>
      <c r="Q92" s="140">
        <v>0</v>
      </c>
      <c r="R92" s="140">
        <f t="shared" si="2"/>
        <v>0</v>
      </c>
      <c r="S92" s="140">
        <v>0</v>
      </c>
      <c r="T92" s="141">
        <f t="shared" si="3"/>
        <v>0</v>
      </c>
      <c r="AR92" s="142" t="s">
        <v>142</v>
      </c>
      <c r="AT92" s="142" t="s">
        <v>144</v>
      </c>
      <c r="AU92" s="142" t="s">
        <v>21</v>
      </c>
      <c r="AY92" s="13" t="s">
        <v>134</v>
      </c>
      <c r="BE92" s="143">
        <f t="shared" si="4"/>
        <v>0</v>
      </c>
      <c r="BF92" s="143">
        <f t="shared" si="5"/>
        <v>0</v>
      </c>
      <c r="BG92" s="143">
        <f t="shared" si="6"/>
        <v>0</v>
      </c>
      <c r="BH92" s="143">
        <f t="shared" si="7"/>
        <v>0</v>
      </c>
      <c r="BI92" s="143">
        <f t="shared" si="8"/>
        <v>0</v>
      </c>
      <c r="BJ92" s="13" t="s">
        <v>40</v>
      </c>
      <c r="BK92" s="143">
        <f t="shared" si="9"/>
        <v>0</v>
      </c>
      <c r="BL92" s="13" t="s">
        <v>142</v>
      </c>
      <c r="BM92" s="142" t="s">
        <v>151</v>
      </c>
    </row>
    <row r="93" spans="2:65" s="1" customFormat="1" ht="123" customHeight="1">
      <c r="B93" s="29"/>
      <c r="C93" s="129" t="s">
        <v>142</v>
      </c>
      <c r="D93" s="129" t="s">
        <v>137</v>
      </c>
      <c r="E93" s="130" t="s">
        <v>152</v>
      </c>
      <c r="F93" s="131" t="s">
        <v>153</v>
      </c>
      <c r="G93" s="132" t="s">
        <v>140</v>
      </c>
      <c r="H93" s="133">
        <v>1</v>
      </c>
      <c r="I93" s="134"/>
      <c r="J93" s="135">
        <f t="shared" si="0"/>
        <v>0</v>
      </c>
      <c r="K93" s="136"/>
      <c r="L93" s="137"/>
      <c r="M93" s="138" t="s">
        <v>33</v>
      </c>
      <c r="N93" s="139" t="s">
        <v>51</v>
      </c>
      <c r="P93" s="140">
        <f t="shared" si="1"/>
        <v>0</v>
      </c>
      <c r="Q93" s="140">
        <v>0</v>
      </c>
      <c r="R93" s="140">
        <f t="shared" si="2"/>
        <v>0</v>
      </c>
      <c r="S93" s="140">
        <v>0</v>
      </c>
      <c r="T93" s="141">
        <f t="shared" si="3"/>
        <v>0</v>
      </c>
      <c r="AR93" s="142" t="s">
        <v>141</v>
      </c>
      <c r="AT93" s="142" t="s">
        <v>137</v>
      </c>
      <c r="AU93" s="142" t="s">
        <v>21</v>
      </c>
      <c r="AY93" s="13" t="s">
        <v>134</v>
      </c>
      <c r="BE93" s="143">
        <f t="shared" si="4"/>
        <v>0</v>
      </c>
      <c r="BF93" s="143">
        <f t="shared" si="5"/>
        <v>0</v>
      </c>
      <c r="BG93" s="143">
        <f t="shared" si="6"/>
        <v>0</v>
      </c>
      <c r="BH93" s="143">
        <f t="shared" si="7"/>
        <v>0</v>
      </c>
      <c r="BI93" s="143">
        <f t="shared" si="8"/>
        <v>0</v>
      </c>
      <c r="BJ93" s="13" t="s">
        <v>40</v>
      </c>
      <c r="BK93" s="143">
        <f t="shared" si="9"/>
        <v>0</v>
      </c>
      <c r="BL93" s="13" t="s">
        <v>142</v>
      </c>
      <c r="BM93" s="142" t="s">
        <v>154</v>
      </c>
    </row>
    <row r="94" spans="2:65" s="1" customFormat="1" ht="16.5" customHeight="1">
      <c r="B94" s="29"/>
      <c r="C94" s="144" t="s">
        <v>155</v>
      </c>
      <c r="D94" s="144" t="s">
        <v>144</v>
      </c>
      <c r="E94" s="145" t="s">
        <v>156</v>
      </c>
      <c r="F94" s="146" t="s">
        <v>146</v>
      </c>
      <c r="G94" s="147" t="s">
        <v>140</v>
      </c>
      <c r="H94" s="148">
        <v>1</v>
      </c>
      <c r="I94" s="149"/>
      <c r="J94" s="150">
        <f t="shared" si="0"/>
        <v>0</v>
      </c>
      <c r="K94" s="151"/>
      <c r="L94" s="29"/>
      <c r="M94" s="152" t="s">
        <v>33</v>
      </c>
      <c r="N94" s="153" t="s">
        <v>51</v>
      </c>
      <c r="P94" s="140">
        <f t="shared" si="1"/>
        <v>0</v>
      </c>
      <c r="Q94" s="140">
        <v>0.35743999999999998</v>
      </c>
      <c r="R94" s="140">
        <f t="shared" si="2"/>
        <v>0.35743999999999998</v>
      </c>
      <c r="S94" s="140">
        <v>0</v>
      </c>
      <c r="T94" s="141">
        <f t="shared" si="3"/>
        <v>0</v>
      </c>
      <c r="AR94" s="142" t="s">
        <v>142</v>
      </c>
      <c r="AT94" s="142" t="s">
        <v>144</v>
      </c>
      <c r="AU94" s="142" t="s">
        <v>21</v>
      </c>
      <c r="AY94" s="13" t="s">
        <v>134</v>
      </c>
      <c r="BE94" s="143">
        <f t="shared" si="4"/>
        <v>0</v>
      </c>
      <c r="BF94" s="143">
        <f t="shared" si="5"/>
        <v>0</v>
      </c>
      <c r="BG94" s="143">
        <f t="shared" si="6"/>
        <v>0</v>
      </c>
      <c r="BH94" s="143">
        <f t="shared" si="7"/>
        <v>0</v>
      </c>
      <c r="BI94" s="143">
        <f t="shared" si="8"/>
        <v>0</v>
      </c>
      <c r="BJ94" s="13" t="s">
        <v>40</v>
      </c>
      <c r="BK94" s="143">
        <f t="shared" si="9"/>
        <v>0</v>
      </c>
      <c r="BL94" s="13" t="s">
        <v>142</v>
      </c>
      <c r="BM94" s="142" t="s">
        <v>157</v>
      </c>
    </row>
    <row r="95" spans="2:65" s="1" customFormat="1" ht="16.5" customHeight="1">
      <c r="B95" s="29"/>
      <c r="C95" s="144" t="s">
        <v>158</v>
      </c>
      <c r="D95" s="144" t="s">
        <v>144</v>
      </c>
      <c r="E95" s="145" t="s">
        <v>159</v>
      </c>
      <c r="F95" s="146" t="s">
        <v>150</v>
      </c>
      <c r="G95" s="147" t="s">
        <v>140</v>
      </c>
      <c r="H95" s="148">
        <v>1</v>
      </c>
      <c r="I95" s="149"/>
      <c r="J95" s="150">
        <f t="shared" si="0"/>
        <v>0</v>
      </c>
      <c r="K95" s="151"/>
      <c r="L95" s="29"/>
      <c r="M95" s="154" t="s">
        <v>33</v>
      </c>
      <c r="N95" s="155" t="s">
        <v>51</v>
      </c>
      <c r="O95" s="156"/>
      <c r="P95" s="157">
        <f t="shared" si="1"/>
        <v>0</v>
      </c>
      <c r="Q95" s="157">
        <v>0</v>
      </c>
      <c r="R95" s="157">
        <f t="shared" si="2"/>
        <v>0</v>
      </c>
      <c r="S95" s="157">
        <v>0</v>
      </c>
      <c r="T95" s="158">
        <f t="shared" si="3"/>
        <v>0</v>
      </c>
      <c r="AR95" s="142" t="s">
        <v>142</v>
      </c>
      <c r="AT95" s="142" t="s">
        <v>144</v>
      </c>
      <c r="AU95" s="142" t="s">
        <v>21</v>
      </c>
      <c r="AY95" s="13" t="s">
        <v>134</v>
      </c>
      <c r="BE95" s="143">
        <f t="shared" si="4"/>
        <v>0</v>
      </c>
      <c r="BF95" s="143">
        <f t="shared" si="5"/>
        <v>0</v>
      </c>
      <c r="BG95" s="143">
        <f t="shared" si="6"/>
        <v>0</v>
      </c>
      <c r="BH95" s="143">
        <f t="shared" si="7"/>
        <v>0</v>
      </c>
      <c r="BI95" s="143">
        <f t="shared" si="8"/>
        <v>0</v>
      </c>
      <c r="BJ95" s="13" t="s">
        <v>40</v>
      </c>
      <c r="BK95" s="143">
        <f t="shared" si="9"/>
        <v>0</v>
      </c>
      <c r="BL95" s="13" t="s">
        <v>142</v>
      </c>
      <c r="BM95" s="142" t="s">
        <v>160</v>
      </c>
    </row>
    <row r="96" spans="2:65" s="1" customFormat="1" ht="7" customHeight="1"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29"/>
    </row>
  </sheetData>
  <sheetProtection algorithmName="SHA-512" hashValue="bw6L3H+32bfQ1ZXVwMhOU3JhXr+w+wtWfuMpeEDqYmm+p8lLDQcXnxjRTSoT6J3wimei0nuK6RBaZCFBH837Cg==" saltValue="PTVEXVth/5+7RqDUE/iEMGN4kUuLDW/X+UBA9jqqPyU3NEy7GlW56nstxSzHDmEOPjsf2Dc9VrX5tRSc+CNRNg==" spinCount="100000" sheet="1" objects="1" scenarios="1" formatColumns="0" formatRows="0" autoFilter="0"/>
  <autoFilter ref="C86:K95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96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3" t="s">
        <v>95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21</v>
      </c>
    </row>
    <row r="4" spans="2:46" ht="25" customHeight="1">
      <c r="B4" s="16"/>
      <c r="D4" s="17" t="s">
        <v>108</v>
      </c>
      <c r="L4" s="16"/>
      <c r="M4" s="87" t="s">
        <v>10</v>
      </c>
      <c r="AT4" s="13" t="s">
        <v>4</v>
      </c>
    </row>
    <row r="5" spans="2:46" ht="7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210" t="str">
        <f>'Rekapitulace stavby'!K6</f>
        <v>REVITALIZACE ZELENÉ INFRASTRUKTURY NEMOCNICE HAVÍŘOV, p.o. - SO 2 Mobiliář</v>
      </c>
      <c r="F7" s="211"/>
      <c r="G7" s="211"/>
      <c r="H7" s="211"/>
      <c r="L7" s="16"/>
    </row>
    <row r="8" spans="2:46" ht="12" customHeight="1">
      <c r="B8" s="16"/>
      <c r="D8" s="23" t="s">
        <v>109</v>
      </c>
      <c r="L8" s="16"/>
    </row>
    <row r="9" spans="2:46" s="1" customFormat="1" ht="16.5" customHeight="1">
      <c r="B9" s="29"/>
      <c r="E9" s="210" t="s">
        <v>110</v>
      </c>
      <c r="F9" s="209"/>
      <c r="G9" s="209"/>
      <c r="H9" s="209"/>
      <c r="L9" s="29"/>
    </row>
    <row r="10" spans="2:46" s="1" customFormat="1" ht="12" customHeight="1">
      <c r="B10" s="29"/>
      <c r="D10" s="23" t="s">
        <v>111</v>
      </c>
      <c r="L10" s="29"/>
    </row>
    <row r="11" spans="2:46" s="1" customFormat="1" ht="16.5" customHeight="1">
      <c r="B11" s="29"/>
      <c r="E11" s="200" t="s">
        <v>161</v>
      </c>
      <c r="F11" s="209"/>
      <c r="G11" s="209"/>
      <c r="H11" s="209"/>
      <c r="L11" s="29"/>
    </row>
    <row r="12" spans="2:46" s="1" customFormat="1">
      <c r="B12" s="29"/>
      <c r="L12" s="29"/>
    </row>
    <row r="13" spans="2:46" s="1" customFormat="1" ht="12" customHeight="1">
      <c r="B13" s="29"/>
      <c r="D13" s="23" t="s">
        <v>18</v>
      </c>
      <c r="F13" s="21" t="s">
        <v>19</v>
      </c>
      <c r="I13" s="23" t="s">
        <v>20</v>
      </c>
      <c r="J13" s="21" t="s">
        <v>33</v>
      </c>
      <c r="L13" s="29"/>
    </row>
    <row r="14" spans="2:46" s="1" customFormat="1" ht="12" customHeight="1">
      <c r="B14" s="29"/>
      <c r="D14" s="23" t="s">
        <v>22</v>
      </c>
      <c r="F14" s="21" t="s">
        <v>23</v>
      </c>
      <c r="I14" s="23" t="s">
        <v>24</v>
      </c>
      <c r="J14" s="46" t="str">
        <f>'Rekapitulace stavby'!AN8</f>
        <v>30. 11. 2023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3" t="s">
        <v>28</v>
      </c>
      <c r="I16" s="23" t="s">
        <v>29</v>
      </c>
      <c r="J16" s="21" t="s">
        <v>30</v>
      </c>
      <c r="L16" s="29"/>
    </row>
    <row r="17" spans="2:12" s="1" customFormat="1" ht="18" customHeight="1">
      <c r="B17" s="29"/>
      <c r="E17" s="21" t="s">
        <v>31</v>
      </c>
      <c r="I17" s="23" t="s">
        <v>32</v>
      </c>
      <c r="J17" s="21" t="s">
        <v>33</v>
      </c>
      <c r="L17" s="29"/>
    </row>
    <row r="18" spans="2:12" s="1" customFormat="1" ht="7" customHeight="1">
      <c r="B18" s="29"/>
      <c r="L18" s="29"/>
    </row>
    <row r="19" spans="2:12" s="1" customFormat="1" ht="12" customHeight="1">
      <c r="B19" s="29"/>
      <c r="D19" s="23" t="s">
        <v>34</v>
      </c>
      <c r="I19" s="23" t="s">
        <v>29</v>
      </c>
      <c r="J19" s="24" t="str">
        <f>'Rekapitulace stavby'!AN13</f>
        <v>Vyplň údaj</v>
      </c>
      <c r="L19" s="29"/>
    </row>
    <row r="20" spans="2:12" s="1" customFormat="1" ht="18" customHeight="1">
      <c r="B20" s="29"/>
      <c r="E20" s="212" t="str">
        <f>'Rekapitulace stavby'!E14</f>
        <v>Vyplň údaj</v>
      </c>
      <c r="F20" s="179"/>
      <c r="G20" s="179"/>
      <c r="H20" s="179"/>
      <c r="I20" s="23" t="s">
        <v>32</v>
      </c>
      <c r="J20" s="24" t="str">
        <f>'Rekapitulace stavby'!AN14</f>
        <v>Vyplň údaj</v>
      </c>
      <c r="L20" s="29"/>
    </row>
    <row r="21" spans="2:12" s="1" customFormat="1" ht="7" customHeight="1">
      <c r="B21" s="29"/>
      <c r="L21" s="29"/>
    </row>
    <row r="22" spans="2:12" s="1" customFormat="1" ht="12" customHeight="1">
      <c r="B22" s="29"/>
      <c r="D22" s="23" t="s">
        <v>36</v>
      </c>
      <c r="I22" s="23" t="s">
        <v>29</v>
      </c>
      <c r="J22" s="21" t="s">
        <v>37</v>
      </c>
      <c r="L22" s="29"/>
    </row>
    <row r="23" spans="2:12" s="1" customFormat="1" ht="18" customHeight="1">
      <c r="B23" s="29"/>
      <c r="E23" s="21" t="s">
        <v>38</v>
      </c>
      <c r="I23" s="23" t="s">
        <v>32</v>
      </c>
      <c r="J23" s="21" t="s">
        <v>33</v>
      </c>
      <c r="L23" s="29"/>
    </row>
    <row r="24" spans="2:12" s="1" customFormat="1" ht="7" customHeight="1">
      <c r="B24" s="29"/>
      <c r="L24" s="29"/>
    </row>
    <row r="25" spans="2:12" s="1" customFormat="1" ht="12" customHeight="1">
      <c r="B25" s="29"/>
      <c r="D25" s="23" t="s">
        <v>41</v>
      </c>
      <c r="I25" s="23" t="s">
        <v>29</v>
      </c>
      <c r="J25" s="21" t="s">
        <v>42</v>
      </c>
      <c r="L25" s="29"/>
    </row>
    <row r="26" spans="2:12" s="1" customFormat="1" ht="18" customHeight="1">
      <c r="B26" s="29"/>
      <c r="E26" s="21" t="s">
        <v>43</v>
      </c>
      <c r="I26" s="23" t="s">
        <v>32</v>
      </c>
      <c r="J26" s="21" t="s">
        <v>33</v>
      </c>
      <c r="L26" s="29"/>
    </row>
    <row r="27" spans="2:12" s="1" customFormat="1" ht="7" customHeight="1">
      <c r="B27" s="29"/>
      <c r="L27" s="29"/>
    </row>
    <row r="28" spans="2:12" s="1" customFormat="1" ht="12" customHeight="1">
      <c r="B28" s="29"/>
      <c r="D28" s="23" t="s">
        <v>44</v>
      </c>
      <c r="L28" s="29"/>
    </row>
    <row r="29" spans="2:12" s="7" customFormat="1" ht="16.5" customHeight="1">
      <c r="B29" s="88"/>
      <c r="E29" s="183" t="s">
        <v>33</v>
      </c>
      <c r="F29" s="183"/>
      <c r="G29" s="183"/>
      <c r="H29" s="183"/>
      <c r="L29" s="88"/>
    </row>
    <row r="30" spans="2:12" s="1" customFormat="1" ht="7" customHeight="1">
      <c r="B30" s="29"/>
      <c r="L30" s="29"/>
    </row>
    <row r="31" spans="2:12" s="1" customFormat="1" ht="7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4" customHeight="1">
      <c r="B32" s="29"/>
      <c r="D32" s="89" t="s">
        <v>46</v>
      </c>
      <c r="J32" s="60">
        <f>ROUND(J87, 0)</f>
        <v>0</v>
      </c>
      <c r="L32" s="29"/>
    </row>
    <row r="33" spans="2:12" s="1" customFormat="1" ht="7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5" customHeight="1">
      <c r="B34" s="29"/>
      <c r="F34" s="32" t="s">
        <v>48</v>
      </c>
      <c r="I34" s="32" t="s">
        <v>47</v>
      </c>
      <c r="J34" s="32" t="s">
        <v>49</v>
      </c>
      <c r="L34" s="29"/>
    </row>
    <row r="35" spans="2:12" s="1" customFormat="1" ht="14.5" customHeight="1">
      <c r="B35" s="29"/>
      <c r="D35" s="49" t="s">
        <v>50</v>
      </c>
      <c r="E35" s="23" t="s">
        <v>51</v>
      </c>
      <c r="F35" s="80">
        <f>ROUND((SUM(BE87:BE95)),  0)</f>
        <v>0</v>
      </c>
      <c r="I35" s="90">
        <v>0.21</v>
      </c>
      <c r="J35" s="80">
        <f>ROUND(((SUM(BE87:BE95))*I35),  0)</f>
        <v>0</v>
      </c>
      <c r="L35" s="29"/>
    </row>
    <row r="36" spans="2:12" s="1" customFormat="1" ht="14.5" customHeight="1">
      <c r="B36" s="29"/>
      <c r="E36" s="23" t="s">
        <v>52</v>
      </c>
      <c r="F36" s="80">
        <f>ROUND((SUM(BF87:BF95)),  0)</f>
        <v>0</v>
      </c>
      <c r="I36" s="90">
        <v>0.15</v>
      </c>
      <c r="J36" s="80">
        <f>ROUND(((SUM(BF87:BF95))*I36),  0)</f>
        <v>0</v>
      </c>
      <c r="L36" s="29"/>
    </row>
    <row r="37" spans="2:12" s="1" customFormat="1" ht="14.5" hidden="1" customHeight="1">
      <c r="B37" s="29"/>
      <c r="E37" s="23" t="s">
        <v>53</v>
      </c>
      <c r="F37" s="80">
        <f>ROUND((SUM(BG87:BG95)),  0)</f>
        <v>0</v>
      </c>
      <c r="I37" s="90">
        <v>0.21</v>
      </c>
      <c r="J37" s="80">
        <f>0</f>
        <v>0</v>
      </c>
      <c r="L37" s="29"/>
    </row>
    <row r="38" spans="2:12" s="1" customFormat="1" ht="14.5" hidden="1" customHeight="1">
      <c r="B38" s="29"/>
      <c r="E38" s="23" t="s">
        <v>54</v>
      </c>
      <c r="F38" s="80">
        <f>ROUND((SUM(BH87:BH95)),  0)</f>
        <v>0</v>
      </c>
      <c r="I38" s="90">
        <v>0.15</v>
      </c>
      <c r="J38" s="80">
        <f>0</f>
        <v>0</v>
      </c>
      <c r="L38" s="29"/>
    </row>
    <row r="39" spans="2:12" s="1" customFormat="1" ht="14.5" hidden="1" customHeight="1">
      <c r="B39" s="29"/>
      <c r="E39" s="23" t="s">
        <v>55</v>
      </c>
      <c r="F39" s="80">
        <f>ROUND((SUM(BI87:BI95)),  0)</f>
        <v>0</v>
      </c>
      <c r="I39" s="90">
        <v>0</v>
      </c>
      <c r="J39" s="80">
        <f>0</f>
        <v>0</v>
      </c>
      <c r="L39" s="29"/>
    </row>
    <row r="40" spans="2:12" s="1" customFormat="1" ht="7" customHeight="1">
      <c r="B40" s="29"/>
      <c r="L40" s="29"/>
    </row>
    <row r="41" spans="2:12" s="1" customFormat="1" ht="25.4" customHeight="1">
      <c r="B41" s="29"/>
      <c r="C41" s="91"/>
      <c r="D41" s="92" t="s">
        <v>56</v>
      </c>
      <c r="E41" s="51"/>
      <c r="F41" s="51"/>
      <c r="G41" s="93" t="s">
        <v>57</v>
      </c>
      <c r="H41" s="94" t="s">
        <v>58</v>
      </c>
      <c r="I41" s="51"/>
      <c r="J41" s="95">
        <f>SUM(J32:J39)</f>
        <v>0</v>
      </c>
      <c r="K41" s="96"/>
      <c r="L41" s="29"/>
    </row>
    <row r="42" spans="2:12" s="1" customFormat="1" ht="14.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7" hidden="1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5" hidden="1" customHeight="1">
      <c r="B47" s="29"/>
      <c r="C47" s="17" t="s">
        <v>113</v>
      </c>
      <c r="L47" s="29"/>
    </row>
    <row r="48" spans="2:12" s="1" customFormat="1" ht="7" hidden="1" customHeight="1">
      <c r="B48" s="29"/>
      <c r="L48" s="29"/>
    </row>
    <row r="49" spans="2:47" s="1" customFormat="1" ht="12" hidden="1" customHeight="1">
      <c r="B49" s="29"/>
      <c r="C49" s="23" t="s">
        <v>16</v>
      </c>
      <c r="L49" s="29"/>
    </row>
    <row r="50" spans="2:47" s="1" customFormat="1" ht="26.25" hidden="1" customHeight="1">
      <c r="B50" s="29"/>
      <c r="E50" s="210" t="str">
        <f>E7</f>
        <v>REVITALIZACE ZELENÉ INFRASTRUKTURY NEMOCNICE HAVÍŘOV, p.o. - SO 2 Mobiliář</v>
      </c>
      <c r="F50" s="211"/>
      <c r="G50" s="211"/>
      <c r="H50" s="211"/>
      <c r="L50" s="29"/>
    </row>
    <row r="51" spans="2:47" ht="12" hidden="1" customHeight="1">
      <c r="B51" s="16"/>
      <c r="C51" s="23" t="s">
        <v>109</v>
      </c>
      <c r="L51" s="16"/>
    </row>
    <row r="52" spans="2:47" s="1" customFormat="1" ht="16.5" hidden="1" customHeight="1">
      <c r="B52" s="29"/>
      <c r="E52" s="210" t="s">
        <v>110</v>
      </c>
      <c r="F52" s="209"/>
      <c r="G52" s="209"/>
      <c r="H52" s="209"/>
      <c r="L52" s="29"/>
    </row>
    <row r="53" spans="2:47" s="1" customFormat="1" ht="12" hidden="1" customHeight="1">
      <c r="B53" s="29"/>
      <c r="C53" s="23" t="s">
        <v>111</v>
      </c>
      <c r="L53" s="29"/>
    </row>
    <row r="54" spans="2:47" s="1" customFormat="1" ht="16.5" hidden="1" customHeight="1">
      <c r="B54" s="29"/>
      <c r="E54" s="200" t="str">
        <f>E11</f>
        <v>J - 2.6.2. Mobiliář se solárními panely</v>
      </c>
      <c r="F54" s="209"/>
      <c r="G54" s="209"/>
      <c r="H54" s="209"/>
      <c r="L54" s="29"/>
    </row>
    <row r="55" spans="2:47" s="1" customFormat="1" ht="7" hidden="1" customHeight="1">
      <c r="B55" s="29"/>
      <c r="L55" s="29"/>
    </row>
    <row r="56" spans="2:47" s="1" customFormat="1" ht="12" hidden="1" customHeight="1">
      <c r="B56" s="29"/>
      <c r="C56" s="23" t="s">
        <v>22</v>
      </c>
      <c r="F56" s="21" t="str">
        <f>F14</f>
        <v xml:space="preserve"> </v>
      </c>
      <c r="I56" s="23" t="s">
        <v>24</v>
      </c>
      <c r="J56" s="46" t="str">
        <f>IF(J14="","",J14)</f>
        <v>30. 11. 2023</v>
      </c>
      <c r="L56" s="29"/>
    </row>
    <row r="57" spans="2:47" s="1" customFormat="1" ht="7" hidden="1" customHeight="1">
      <c r="B57" s="29"/>
      <c r="L57" s="29"/>
    </row>
    <row r="58" spans="2:47" s="1" customFormat="1" ht="25.75" hidden="1" customHeight="1">
      <c r="B58" s="29"/>
      <c r="C58" s="23" t="s">
        <v>28</v>
      </c>
      <c r="F58" s="21" t="str">
        <f>E17</f>
        <v>Nemocnice Havířov, příspěvková organizace</v>
      </c>
      <c r="I58" s="23" t="s">
        <v>36</v>
      </c>
      <c r="J58" s="27" t="str">
        <f>E23</f>
        <v>Ing. Gabriela Pešková</v>
      </c>
      <c r="L58" s="29"/>
    </row>
    <row r="59" spans="2:47" s="1" customFormat="1" ht="15.25" hidden="1" customHeight="1">
      <c r="B59" s="29"/>
      <c r="C59" s="23" t="s">
        <v>34</v>
      </c>
      <c r="F59" s="21" t="str">
        <f>IF(E20="","",E20)</f>
        <v>Vyplň údaj</v>
      </c>
      <c r="I59" s="23" t="s">
        <v>41</v>
      </c>
      <c r="J59" s="27" t="str">
        <f>E26</f>
        <v>Ing. M. Cabáková</v>
      </c>
      <c r="L59" s="29"/>
    </row>
    <row r="60" spans="2:47" s="1" customFormat="1" ht="10.4" hidden="1" customHeight="1">
      <c r="B60" s="29"/>
      <c r="L60" s="29"/>
    </row>
    <row r="61" spans="2:47" s="1" customFormat="1" ht="29.25" hidden="1" customHeight="1">
      <c r="B61" s="29"/>
      <c r="C61" s="97" t="s">
        <v>114</v>
      </c>
      <c r="D61" s="91"/>
      <c r="E61" s="91"/>
      <c r="F61" s="91"/>
      <c r="G61" s="91"/>
      <c r="H61" s="91"/>
      <c r="I61" s="91"/>
      <c r="J61" s="98" t="s">
        <v>115</v>
      </c>
      <c r="K61" s="91"/>
      <c r="L61" s="29"/>
    </row>
    <row r="62" spans="2:47" s="1" customFormat="1" ht="10.4" hidden="1" customHeight="1">
      <c r="B62" s="29"/>
      <c r="L62" s="29"/>
    </row>
    <row r="63" spans="2:47" s="1" customFormat="1" ht="22.9" hidden="1" customHeight="1">
      <c r="B63" s="29"/>
      <c r="C63" s="99" t="s">
        <v>78</v>
      </c>
      <c r="J63" s="60">
        <f>J87</f>
        <v>0</v>
      </c>
      <c r="L63" s="29"/>
      <c r="AU63" s="13" t="s">
        <v>116</v>
      </c>
    </row>
    <row r="64" spans="2:47" s="8" customFormat="1" ht="25" hidden="1" customHeight="1">
      <c r="B64" s="100"/>
      <c r="D64" s="101" t="s">
        <v>117</v>
      </c>
      <c r="E64" s="102"/>
      <c r="F64" s="102"/>
      <c r="G64" s="102"/>
      <c r="H64" s="102"/>
      <c r="I64" s="102"/>
      <c r="J64" s="103">
        <f>J88</f>
        <v>0</v>
      </c>
      <c r="L64" s="100"/>
    </row>
    <row r="65" spans="2:12" s="9" customFormat="1" ht="19.899999999999999" hidden="1" customHeight="1">
      <c r="B65" s="104"/>
      <c r="D65" s="105" t="s">
        <v>118</v>
      </c>
      <c r="E65" s="106"/>
      <c r="F65" s="106"/>
      <c r="G65" s="106"/>
      <c r="H65" s="106"/>
      <c r="I65" s="106"/>
      <c r="J65" s="107">
        <f>J89</f>
        <v>0</v>
      </c>
      <c r="L65" s="104"/>
    </row>
    <row r="66" spans="2:12" s="1" customFormat="1" ht="21.75" hidden="1" customHeight="1">
      <c r="B66" s="29"/>
      <c r="L66" s="29"/>
    </row>
    <row r="67" spans="2:12" s="1" customFormat="1" ht="7" hidden="1" customHeight="1"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29"/>
    </row>
    <row r="68" spans="2:12" hidden="1"/>
    <row r="69" spans="2:12" hidden="1"/>
    <row r="70" spans="2:12" hidden="1"/>
    <row r="71" spans="2:12" s="1" customFormat="1" ht="7" customHeight="1"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29"/>
    </row>
    <row r="72" spans="2:12" s="1" customFormat="1" ht="25" customHeight="1">
      <c r="B72" s="29"/>
      <c r="C72" s="17" t="s">
        <v>119</v>
      </c>
      <c r="L72" s="29"/>
    </row>
    <row r="73" spans="2:12" s="1" customFormat="1" ht="7" customHeight="1">
      <c r="B73" s="29"/>
      <c r="L73" s="29"/>
    </row>
    <row r="74" spans="2:12" s="1" customFormat="1" ht="12" customHeight="1">
      <c r="B74" s="29"/>
      <c r="C74" s="23" t="s">
        <v>16</v>
      </c>
      <c r="L74" s="29"/>
    </row>
    <row r="75" spans="2:12" s="1" customFormat="1" ht="26.25" customHeight="1">
      <c r="B75" s="29"/>
      <c r="E75" s="210" t="str">
        <f>E7</f>
        <v>REVITALIZACE ZELENÉ INFRASTRUKTURY NEMOCNICE HAVÍŘOV, p.o. - SO 2 Mobiliář</v>
      </c>
      <c r="F75" s="211"/>
      <c r="G75" s="211"/>
      <c r="H75" s="211"/>
      <c r="L75" s="29"/>
    </row>
    <row r="76" spans="2:12" ht="12" customHeight="1">
      <c r="B76" s="16"/>
      <c r="C76" s="23" t="s">
        <v>109</v>
      </c>
      <c r="L76" s="16"/>
    </row>
    <row r="77" spans="2:12" s="1" customFormat="1" ht="16.5" customHeight="1">
      <c r="B77" s="29"/>
      <c r="E77" s="210" t="s">
        <v>110</v>
      </c>
      <c r="F77" s="209"/>
      <c r="G77" s="209"/>
      <c r="H77" s="209"/>
      <c r="L77" s="29"/>
    </row>
    <row r="78" spans="2:12" s="1" customFormat="1" ht="12" customHeight="1">
      <c r="B78" s="29"/>
      <c r="C78" s="23" t="s">
        <v>111</v>
      </c>
      <c r="L78" s="29"/>
    </row>
    <row r="79" spans="2:12" s="1" customFormat="1" ht="16.5" customHeight="1">
      <c r="B79" s="29"/>
      <c r="E79" s="200" t="str">
        <f>E11</f>
        <v>J - 2.6.2. Mobiliář se solárními panely</v>
      </c>
      <c r="F79" s="209"/>
      <c r="G79" s="209"/>
      <c r="H79" s="209"/>
      <c r="L79" s="29"/>
    </row>
    <row r="80" spans="2:12" s="1" customFormat="1" ht="7" customHeight="1">
      <c r="B80" s="29"/>
      <c r="L80" s="29"/>
    </row>
    <row r="81" spans="2:65" s="1" customFormat="1" ht="12" customHeight="1">
      <c r="B81" s="29"/>
      <c r="C81" s="23" t="s">
        <v>22</v>
      </c>
      <c r="F81" s="21" t="str">
        <f>F14</f>
        <v xml:space="preserve"> </v>
      </c>
      <c r="I81" s="23" t="s">
        <v>24</v>
      </c>
      <c r="J81" s="46" t="str">
        <f>IF(J14="","",J14)</f>
        <v>30. 11. 2023</v>
      </c>
      <c r="L81" s="29"/>
    </row>
    <row r="82" spans="2:65" s="1" customFormat="1" ht="7" customHeight="1">
      <c r="B82" s="29"/>
      <c r="L82" s="29"/>
    </row>
    <row r="83" spans="2:65" s="1" customFormat="1" ht="25.75" customHeight="1">
      <c r="B83" s="29"/>
      <c r="C83" s="23" t="s">
        <v>28</v>
      </c>
      <c r="F83" s="21" t="str">
        <f>E17</f>
        <v>Nemocnice Havířov, příspěvková organizace</v>
      </c>
      <c r="I83" s="23" t="s">
        <v>36</v>
      </c>
      <c r="J83" s="27" t="str">
        <f>E23</f>
        <v>Ing. Gabriela Pešková</v>
      </c>
      <c r="L83" s="29"/>
    </row>
    <row r="84" spans="2:65" s="1" customFormat="1" ht="15.25" customHeight="1">
      <c r="B84" s="29"/>
      <c r="C84" s="23" t="s">
        <v>34</v>
      </c>
      <c r="F84" s="21" t="str">
        <f>IF(E20="","",E20)</f>
        <v>Vyplň údaj</v>
      </c>
      <c r="I84" s="23" t="s">
        <v>41</v>
      </c>
      <c r="J84" s="27" t="str">
        <f>E26</f>
        <v>Ing. M. Cabáková</v>
      </c>
      <c r="L84" s="29"/>
    </row>
    <row r="85" spans="2:65" s="1" customFormat="1" ht="10.4" customHeight="1">
      <c r="B85" s="29"/>
      <c r="L85" s="29"/>
    </row>
    <row r="86" spans="2:65" s="10" customFormat="1" ht="29.25" customHeight="1">
      <c r="B86" s="108"/>
      <c r="C86" s="109" t="s">
        <v>120</v>
      </c>
      <c r="D86" s="110" t="s">
        <v>65</v>
      </c>
      <c r="E86" s="110" t="s">
        <v>61</v>
      </c>
      <c r="F86" s="110" t="s">
        <v>62</v>
      </c>
      <c r="G86" s="110" t="s">
        <v>121</v>
      </c>
      <c r="H86" s="110" t="s">
        <v>122</v>
      </c>
      <c r="I86" s="110" t="s">
        <v>123</v>
      </c>
      <c r="J86" s="111" t="s">
        <v>115</v>
      </c>
      <c r="K86" s="112" t="s">
        <v>124</v>
      </c>
      <c r="L86" s="108"/>
      <c r="M86" s="53" t="s">
        <v>33</v>
      </c>
      <c r="N86" s="54" t="s">
        <v>50</v>
      </c>
      <c r="O86" s="54" t="s">
        <v>125</v>
      </c>
      <c r="P86" s="54" t="s">
        <v>126</v>
      </c>
      <c r="Q86" s="54" t="s">
        <v>127</v>
      </c>
      <c r="R86" s="54" t="s">
        <v>128</v>
      </c>
      <c r="S86" s="54" t="s">
        <v>129</v>
      </c>
      <c r="T86" s="55" t="s">
        <v>130</v>
      </c>
    </row>
    <row r="87" spans="2:65" s="1" customFormat="1" ht="22.9" customHeight="1">
      <c r="B87" s="29"/>
      <c r="C87" s="58" t="s">
        <v>131</v>
      </c>
      <c r="J87" s="113">
        <f>BK87</f>
        <v>0</v>
      </c>
      <c r="L87" s="29"/>
      <c r="M87" s="56"/>
      <c r="N87" s="47"/>
      <c r="O87" s="47"/>
      <c r="P87" s="114">
        <f>P88</f>
        <v>0</v>
      </c>
      <c r="Q87" s="47"/>
      <c r="R87" s="114">
        <f>R88</f>
        <v>4.6467200000000002</v>
      </c>
      <c r="S87" s="47"/>
      <c r="T87" s="115">
        <f>T88</f>
        <v>0</v>
      </c>
      <c r="AT87" s="13" t="s">
        <v>79</v>
      </c>
      <c r="AU87" s="13" t="s">
        <v>116</v>
      </c>
      <c r="BK87" s="116">
        <f>BK88</f>
        <v>0</v>
      </c>
    </row>
    <row r="88" spans="2:65" s="11" customFormat="1" ht="25.9" customHeight="1">
      <c r="B88" s="117"/>
      <c r="D88" s="118" t="s">
        <v>79</v>
      </c>
      <c r="E88" s="119" t="s">
        <v>132</v>
      </c>
      <c r="F88" s="119" t="s">
        <v>133</v>
      </c>
      <c r="I88" s="120"/>
      <c r="J88" s="121">
        <f>BK88</f>
        <v>0</v>
      </c>
      <c r="L88" s="117"/>
      <c r="M88" s="122"/>
      <c r="P88" s="123">
        <f>P89</f>
        <v>0</v>
      </c>
      <c r="R88" s="123">
        <f>R89</f>
        <v>4.6467200000000002</v>
      </c>
      <c r="T88" s="124">
        <f>T89</f>
        <v>0</v>
      </c>
      <c r="AR88" s="118" t="s">
        <v>40</v>
      </c>
      <c r="AT88" s="125" t="s">
        <v>79</v>
      </c>
      <c r="AU88" s="125" t="s">
        <v>80</v>
      </c>
      <c r="AY88" s="118" t="s">
        <v>134</v>
      </c>
      <c r="BK88" s="126">
        <f>BK89</f>
        <v>0</v>
      </c>
    </row>
    <row r="89" spans="2:65" s="11" customFormat="1" ht="22.9" customHeight="1">
      <c r="B89" s="117"/>
      <c r="D89" s="118" t="s">
        <v>79</v>
      </c>
      <c r="E89" s="127" t="s">
        <v>135</v>
      </c>
      <c r="F89" s="127" t="s">
        <v>136</v>
      </c>
      <c r="I89" s="120"/>
      <c r="J89" s="128">
        <f>BK89</f>
        <v>0</v>
      </c>
      <c r="L89" s="117"/>
      <c r="M89" s="122"/>
      <c r="P89" s="123">
        <f>SUM(P90:P95)</f>
        <v>0</v>
      </c>
      <c r="R89" s="123">
        <f>SUM(R90:R95)</f>
        <v>4.6467200000000002</v>
      </c>
      <c r="T89" s="124">
        <f>SUM(T90:T95)</f>
        <v>0</v>
      </c>
      <c r="AR89" s="118" t="s">
        <v>40</v>
      </c>
      <c r="AT89" s="125" t="s">
        <v>79</v>
      </c>
      <c r="AU89" s="125" t="s">
        <v>40</v>
      </c>
      <c r="AY89" s="118" t="s">
        <v>134</v>
      </c>
      <c r="BK89" s="126">
        <f>SUM(BK90:BK95)</f>
        <v>0</v>
      </c>
    </row>
    <row r="90" spans="2:65" s="1" customFormat="1" ht="78" customHeight="1">
      <c r="B90" s="29"/>
      <c r="C90" s="129" t="s">
        <v>40</v>
      </c>
      <c r="D90" s="129" t="s">
        <v>137</v>
      </c>
      <c r="E90" s="130" t="s">
        <v>162</v>
      </c>
      <c r="F90" s="131" t="s">
        <v>163</v>
      </c>
      <c r="G90" s="132" t="s">
        <v>140</v>
      </c>
      <c r="H90" s="133">
        <v>3</v>
      </c>
      <c r="I90" s="134"/>
      <c r="J90" s="135">
        <f t="shared" ref="J90:J95" si="0">ROUND(I90*H90,2)</f>
        <v>0</v>
      </c>
      <c r="K90" s="136"/>
      <c r="L90" s="137"/>
      <c r="M90" s="138" t="s">
        <v>33</v>
      </c>
      <c r="N90" s="139" t="s">
        <v>51</v>
      </c>
      <c r="P90" s="140">
        <f t="shared" ref="P90:P95" si="1">O90*H90</f>
        <v>0</v>
      </c>
      <c r="Q90" s="140">
        <v>0</v>
      </c>
      <c r="R90" s="140">
        <f t="shared" ref="R90:R95" si="2">Q90*H90</f>
        <v>0</v>
      </c>
      <c r="S90" s="140">
        <v>0</v>
      </c>
      <c r="T90" s="141">
        <f t="shared" ref="T90:T95" si="3">S90*H90</f>
        <v>0</v>
      </c>
      <c r="AR90" s="142" t="s">
        <v>141</v>
      </c>
      <c r="AT90" s="142" t="s">
        <v>137</v>
      </c>
      <c r="AU90" s="142" t="s">
        <v>21</v>
      </c>
      <c r="AY90" s="13" t="s">
        <v>134</v>
      </c>
      <c r="BE90" s="143">
        <f t="shared" ref="BE90:BE95" si="4">IF(N90="základní",J90,0)</f>
        <v>0</v>
      </c>
      <c r="BF90" s="143">
        <f t="shared" ref="BF90:BF95" si="5">IF(N90="snížená",J90,0)</f>
        <v>0</v>
      </c>
      <c r="BG90" s="143">
        <f t="shared" ref="BG90:BG95" si="6">IF(N90="zákl. přenesená",J90,0)</f>
        <v>0</v>
      </c>
      <c r="BH90" s="143">
        <f t="shared" ref="BH90:BH95" si="7">IF(N90="sníž. přenesená",J90,0)</f>
        <v>0</v>
      </c>
      <c r="BI90" s="143">
        <f t="shared" ref="BI90:BI95" si="8">IF(N90="nulová",J90,0)</f>
        <v>0</v>
      </c>
      <c r="BJ90" s="13" t="s">
        <v>40</v>
      </c>
      <c r="BK90" s="143">
        <f t="shared" ref="BK90:BK95" si="9">ROUND(I90*H90,2)</f>
        <v>0</v>
      </c>
      <c r="BL90" s="13" t="s">
        <v>142</v>
      </c>
      <c r="BM90" s="142" t="s">
        <v>164</v>
      </c>
    </row>
    <row r="91" spans="2:65" s="1" customFormat="1" ht="16.5" customHeight="1">
      <c r="B91" s="29"/>
      <c r="C91" s="144" t="s">
        <v>21</v>
      </c>
      <c r="D91" s="144" t="s">
        <v>144</v>
      </c>
      <c r="E91" s="145" t="s">
        <v>165</v>
      </c>
      <c r="F91" s="146" t="s">
        <v>166</v>
      </c>
      <c r="G91" s="147" t="s">
        <v>140</v>
      </c>
      <c r="H91" s="148">
        <v>3</v>
      </c>
      <c r="I91" s="149"/>
      <c r="J91" s="150">
        <f t="shared" si="0"/>
        <v>0</v>
      </c>
      <c r="K91" s="151"/>
      <c r="L91" s="29"/>
      <c r="M91" s="152" t="s">
        <v>33</v>
      </c>
      <c r="N91" s="153" t="s">
        <v>51</v>
      </c>
      <c r="P91" s="140">
        <f t="shared" si="1"/>
        <v>0</v>
      </c>
      <c r="Q91" s="140">
        <v>0</v>
      </c>
      <c r="R91" s="140">
        <f t="shared" si="2"/>
        <v>0</v>
      </c>
      <c r="S91" s="140">
        <v>0</v>
      </c>
      <c r="T91" s="141">
        <f t="shared" si="3"/>
        <v>0</v>
      </c>
      <c r="AR91" s="142" t="s">
        <v>142</v>
      </c>
      <c r="AT91" s="142" t="s">
        <v>144</v>
      </c>
      <c r="AU91" s="142" t="s">
        <v>21</v>
      </c>
      <c r="AY91" s="13" t="s">
        <v>134</v>
      </c>
      <c r="BE91" s="143">
        <f t="shared" si="4"/>
        <v>0</v>
      </c>
      <c r="BF91" s="143">
        <f t="shared" si="5"/>
        <v>0</v>
      </c>
      <c r="BG91" s="143">
        <f t="shared" si="6"/>
        <v>0</v>
      </c>
      <c r="BH91" s="143">
        <f t="shared" si="7"/>
        <v>0</v>
      </c>
      <c r="BI91" s="143">
        <f t="shared" si="8"/>
        <v>0</v>
      </c>
      <c r="BJ91" s="13" t="s">
        <v>40</v>
      </c>
      <c r="BK91" s="143">
        <f t="shared" si="9"/>
        <v>0</v>
      </c>
      <c r="BL91" s="13" t="s">
        <v>142</v>
      </c>
      <c r="BM91" s="142" t="s">
        <v>167</v>
      </c>
    </row>
    <row r="92" spans="2:65" s="1" customFormat="1" ht="16.5" customHeight="1">
      <c r="B92" s="29"/>
      <c r="C92" s="144" t="s">
        <v>148</v>
      </c>
      <c r="D92" s="144" t="s">
        <v>144</v>
      </c>
      <c r="E92" s="145" t="s">
        <v>168</v>
      </c>
      <c r="F92" s="146" t="s">
        <v>150</v>
      </c>
      <c r="G92" s="147" t="s">
        <v>140</v>
      </c>
      <c r="H92" s="148">
        <v>3</v>
      </c>
      <c r="I92" s="149"/>
      <c r="J92" s="150">
        <f t="shared" si="0"/>
        <v>0</v>
      </c>
      <c r="K92" s="151"/>
      <c r="L92" s="29"/>
      <c r="M92" s="152" t="s">
        <v>33</v>
      </c>
      <c r="N92" s="153" t="s">
        <v>51</v>
      </c>
      <c r="P92" s="140">
        <f t="shared" si="1"/>
        <v>0</v>
      </c>
      <c r="Q92" s="140">
        <v>0</v>
      </c>
      <c r="R92" s="140">
        <f t="shared" si="2"/>
        <v>0</v>
      </c>
      <c r="S92" s="140">
        <v>0</v>
      </c>
      <c r="T92" s="141">
        <f t="shared" si="3"/>
        <v>0</v>
      </c>
      <c r="AR92" s="142" t="s">
        <v>142</v>
      </c>
      <c r="AT92" s="142" t="s">
        <v>144</v>
      </c>
      <c r="AU92" s="142" t="s">
        <v>21</v>
      </c>
      <c r="AY92" s="13" t="s">
        <v>134</v>
      </c>
      <c r="BE92" s="143">
        <f t="shared" si="4"/>
        <v>0</v>
      </c>
      <c r="BF92" s="143">
        <f t="shared" si="5"/>
        <v>0</v>
      </c>
      <c r="BG92" s="143">
        <f t="shared" si="6"/>
        <v>0</v>
      </c>
      <c r="BH92" s="143">
        <f t="shared" si="7"/>
        <v>0</v>
      </c>
      <c r="BI92" s="143">
        <f t="shared" si="8"/>
        <v>0</v>
      </c>
      <c r="BJ92" s="13" t="s">
        <v>40</v>
      </c>
      <c r="BK92" s="143">
        <f t="shared" si="9"/>
        <v>0</v>
      </c>
      <c r="BL92" s="13" t="s">
        <v>142</v>
      </c>
      <c r="BM92" s="142" t="s">
        <v>169</v>
      </c>
    </row>
    <row r="93" spans="2:65" s="1" customFormat="1" ht="78" customHeight="1">
      <c r="B93" s="29"/>
      <c r="C93" s="129" t="s">
        <v>142</v>
      </c>
      <c r="D93" s="129" t="s">
        <v>137</v>
      </c>
      <c r="E93" s="130" t="s">
        <v>170</v>
      </c>
      <c r="F93" s="131" t="s">
        <v>171</v>
      </c>
      <c r="G93" s="132" t="s">
        <v>140</v>
      </c>
      <c r="H93" s="133">
        <v>13</v>
      </c>
      <c r="I93" s="134"/>
      <c r="J93" s="135">
        <f t="shared" si="0"/>
        <v>0</v>
      </c>
      <c r="K93" s="136"/>
      <c r="L93" s="137"/>
      <c r="M93" s="138" t="s">
        <v>33</v>
      </c>
      <c r="N93" s="139" t="s">
        <v>51</v>
      </c>
      <c r="P93" s="140">
        <f t="shared" si="1"/>
        <v>0</v>
      </c>
      <c r="Q93" s="140">
        <v>0</v>
      </c>
      <c r="R93" s="140">
        <f t="shared" si="2"/>
        <v>0</v>
      </c>
      <c r="S93" s="140">
        <v>0</v>
      </c>
      <c r="T93" s="141">
        <f t="shared" si="3"/>
        <v>0</v>
      </c>
      <c r="AR93" s="142" t="s">
        <v>141</v>
      </c>
      <c r="AT93" s="142" t="s">
        <v>137</v>
      </c>
      <c r="AU93" s="142" t="s">
        <v>21</v>
      </c>
      <c r="AY93" s="13" t="s">
        <v>134</v>
      </c>
      <c r="BE93" s="143">
        <f t="shared" si="4"/>
        <v>0</v>
      </c>
      <c r="BF93" s="143">
        <f t="shared" si="5"/>
        <v>0</v>
      </c>
      <c r="BG93" s="143">
        <f t="shared" si="6"/>
        <v>0</v>
      </c>
      <c r="BH93" s="143">
        <f t="shared" si="7"/>
        <v>0</v>
      </c>
      <c r="BI93" s="143">
        <f t="shared" si="8"/>
        <v>0</v>
      </c>
      <c r="BJ93" s="13" t="s">
        <v>40</v>
      </c>
      <c r="BK93" s="143">
        <f t="shared" si="9"/>
        <v>0</v>
      </c>
      <c r="BL93" s="13" t="s">
        <v>142</v>
      </c>
      <c r="BM93" s="142" t="s">
        <v>172</v>
      </c>
    </row>
    <row r="94" spans="2:65" s="1" customFormat="1" ht="16.5" customHeight="1">
      <c r="B94" s="29"/>
      <c r="C94" s="144" t="s">
        <v>155</v>
      </c>
      <c r="D94" s="144" t="s">
        <v>144</v>
      </c>
      <c r="E94" s="145" t="s">
        <v>173</v>
      </c>
      <c r="F94" s="146" t="s">
        <v>166</v>
      </c>
      <c r="G94" s="147" t="s">
        <v>140</v>
      </c>
      <c r="H94" s="148">
        <v>13</v>
      </c>
      <c r="I94" s="149"/>
      <c r="J94" s="150">
        <f t="shared" si="0"/>
        <v>0</v>
      </c>
      <c r="K94" s="151"/>
      <c r="L94" s="29"/>
      <c r="M94" s="152" t="s">
        <v>33</v>
      </c>
      <c r="N94" s="153" t="s">
        <v>51</v>
      </c>
      <c r="P94" s="140">
        <f t="shared" si="1"/>
        <v>0</v>
      </c>
      <c r="Q94" s="140">
        <v>0.35743999999999998</v>
      </c>
      <c r="R94" s="140">
        <f t="shared" si="2"/>
        <v>4.6467200000000002</v>
      </c>
      <c r="S94" s="140">
        <v>0</v>
      </c>
      <c r="T94" s="141">
        <f t="shared" si="3"/>
        <v>0</v>
      </c>
      <c r="AR94" s="142" t="s">
        <v>142</v>
      </c>
      <c r="AT94" s="142" t="s">
        <v>144</v>
      </c>
      <c r="AU94" s="142" t="s">
        <v>21</v>
      </c>
      <c r="AY94" s="13" t="s">
        <v>134</v>
      </c>
      <c r="BE94" s="143">
        <f t="shared" si="4"/>
        <v>0</v>
      </c>
      <c r="BF94" s="143">
        <f t="shared" si="5"/>
        <v>0</v>
      </c>
      <c r="BG94" s="143">
        <f t="shared" si="6"/>
        <v>0</v>
      </c>
      <c r="BH94" s="143">
        <f t="shared" si="7"/>
        <v>0</v>
      </c>
      <c r="BI94" s="143">
        <f t="shared" si="8"/>
        <v>0</v>
      </c>
      <c r="BJ94" s="13" t="s">
        <v>40</v>
      </c>
      <c r="BK94" s="143">
        <f t="shared" si="9"/>
        <v>0</v>
      </c>
      <c r="BL94" s="13" t="s">
        <v>142</v>
      </c>
      <c r="BM94" s="142" t="s">
        <v>174</v>
      </c>
    </row>
    <row r="95" spans="2:65" s="1" customFormat="1" ht="16.5" customHeight="1">
      <c r="B95" s="29"/>
      <c r="C95" s="144" t="s">
        <v>158</v>
      </c>
      <c r="D95" s="144" t="s">
        <v>144</v>
      </c>
      <c r="E95" s="145" t="s">
        <v>175</v>
      </c>
      <c r="F95" s="146" t="s">
        <v>150</v>
      </c>
      <c r="G95" s="147" t="s">
        <v>140</v>
      </c>
      <c r="H95" s="148">
        <v>13</v>
      </c>
      <c r="I95" s="149"/>
      <c r="J95" s="150">
        <f t="shared" si="0"/>
        <v>0</v>
      </c>
      <c r="K95" s="151"/>
      <c r="L95" s="29"/>
      <c r="M95" s="154" t="s">
        <v>33</v>
      </c>
      <c r="N95" s="155" t="s">
        <v>51</v>
      </c>
      <c r="O95" s="156"/>
      <c r="P95" s="157">
        <f t="shared" si="1"/>
        <v>0</v>
      </c>
      <c r="Q95" s="157">
        <v>0</v>
      </c>
      <c r="R95" s="157">
        <f t="shared" si="2"/>
        <v>0</v>
      </c>
      <c r="S95" s="157">
        <v>0</v>
      </c>
      <c r="T95" s="158">
        <f t="shared" si="3"/>
        <v>0</v>
      </c>
      <c r="AR95" s="142" t="s">
        <v>142</v>
      </c>
      <c r="AT95" s="142" t="s">
        <v>144</v>
      </c>
      <c r="AU95" s="142" t="s">
        <v>21</v>
      </c>
      <c r="AY95" s="13" t="s">
        <v>134</v>
      </c>
      <c r="BE95" s="143">
        <f t="shared" si="4"/>
        <v>0</v>
      </c>
      <c r="BF95" s="143">
        <f t="shared" si="5"/>
        <v>0</v>
      </c>
      <c r="BG95" s="143">
        <f t="shared" si="6"/>
        <v>0</v>
      </c>
      <c r="BH95" s="143">
        <f t="shared" si="7"/>
        <v>0</v>
      </c>
      <c r="BI95" s="143">
        <f t="shared" si="8"/>
        <v>0</v>
      </c>
      <c r="BJ95" s="13" t="s">
        <v>40</v>
      </c>
      <c r="BK95" s="143">
        <f t="shared" si="9"/>
        <v>0</v>
      </c>
      <c r="BL95" s="13" t="s">
        <v>142</v>
      </c>
      <c r="BM95" s="142" t="s">
        <v>176</v>
      </c>
    </row>
    <row r="96" spans="2:65" s="1" customFormat="1" ht="7" customHeight="1"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29"/>
    </row>
  </sheetData>
  <sheetProtection algorithmName="SHA-512" hashValue="I9dq0cHoeGcR/Dz+R8DnfZKcAiSwlNupNcU9OtAwLcdf5PczoTr05LyuHNDL3qb5IsKdm3gUChc2quGpn0cMdg==" saltValue="8+f9UIj7Ft0rHMj5IyyoGnKG+h3eqbgddDRPqMFWqZrtFlrOi9j5X6BcMyUrdk0YUrIczWBfwtsmmEpFS1/OFg==" spinCount="100000" sheet="1" objects="1" scenarios="1" formatColumns="0" formatRows="0" autoFilter="0"/>
  <autoFilter ref="C86:K95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13"/>
  <sheetViews>
    <sheetView showGridLines="0" topLeftCell="A104" workbookViewId="0">
      <selection activeCell="V140" sqref="V140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3" t="s">
        <v>101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21</v>
      </c>
    </row>
    <row r="4" spans="2:46" ht="25" customHeight="1">
      <c r="B4" s="16"/>
      <c r="D4" s="17" t="s">
        <v>108</v>
      </c>
      <c r="L4" s="16"/>
      <c r="M4" s="87" t="s">
        <v>10</v>
      </c>
      <c r="AT4" s="13" t="s">
        <v>4</v>
      </c>
    </row>
    <row r="5" spans="2:46" ht="7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210" t="str">
        <f>'Rekapitulace stavby'!K6</f>
        <v>REVITALIZACE ZELENÉ INFRASTRUKTURY NEMOCNICE HAVÍŘOV, p.o. - SO 2 Mobiliář</v>
      </c>
      <c r="F7" s="211"/>
      <c r="G7" s="211"/>
      <c r="H7" s="211"/>
      <c r="L7" s="16"/>
    </row>
    <row r="8" spans="2:46" ht="12" customHeight="1">
      <c r="B8" s="16"/>
      <c r="D8" s="23" t="s">
        <v>109</v>
      </c>
      <c r="L8" s="16"/>
    </row>
    <row r="9" spans="2:46" s="1" customFormat="1" ht="16.5" customHeight="1">
      <c r="B9" s="29"/>
      <c r="E9" s="210" t="s">
        <v>177</v>
      </c>
      <c r="F9" s="209"/>
      <c r="G9" s="209"/>
      <c r="H9" s="209"/>
      <c r="L9" s="29"/>
    </row>
    <row r="10" spans="2:46" s="1" customFormat="1" ht="12" customHeight="1">
      <c r="B10" s="29"/>
      <c r="D10" s="23" t="s">
        <v>111</v>
      </c>
      <c r="L10" s="29"/>
    </row>
    <row r="11" spans="2:46" s="1" customFormat="1" ht="16.5" customHeight="1">
      <c r="B11" s="29"/>
      <c r="E11" s="200" t="s">
        <v>178</v>
      </c>
      <c r="F11" s="209"/>
      <c r="G11" s="209"/>
      <c r="H11" s="209"/>
      <c r="L11" s="29"/>
    </row>
    <row r="12" spans="2:46" s="1" customFormat="1">
      <c r="B12" s="29"/>
      <c r="L12" s="29"/>
    </row>
    <row r="13" spans="2:46" s="1" customFormat="1" ht="12" customHeight="1">
      <c r="B13" s="29"/>
      <c r="D13" s="23" t="s">
        <v>18</v>
      </c>
      <c r="F13" s="21" t="s">
        <v>19</v>
      </c>
      <c r="I13" s="23" t="s">
        <v>20</v>
      </c>
      <c r="J13" s="21" t="s">
        <v>33</v>
      </c>
      <c r="L13" s="29"/>
    </row>
    <row r="14" spans="2:46" s="1" customFormat="1" ht="12" customHeight="1">
      <c r="B14" s="29"/>
      <c r="D14" s="23" t="s">
        <v>22</v>
      </c>
      <c r="F14" s="21" t="s">
        <v>23</v>
      </c>
      <c r="I14" s="23" t="s">
        <v>24</v>
      </c>
      <c r="J14" s="46" t="str">
        <f>'Rekapitulace stavby'!AN8</f>
        <v>30. 11. 2023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3" t="s">
        <v>28</v>
      </c>
      <c r="I16" s="23" t="s">
        <v>29</v>
      </c>
      <c r="J16" s="21" t="s">
        <v>30</v>
      </c>
      <c r="L16" s="29"/>
    </row>
    <row r="17" spans="2:12" s="1" customFormat="1" ht="18" customHeight="1">
      <c r="B17" s="29"/>
      <c r="E17" s="21" t="s">
        <v>31</v>
      </c>
      <c r="I17" s="23" t="s">
        <v>32</v>
      </c>
      <c r="J17" s="21" t="s">
        <v>33</v>
      </c>
      <c r="L17" s="29"/>
    </row>
    <row r="18" spans="2:12" s="1" customFormat="1" ht="7" customHeight="1">
      <c r="B18" s="29"/>
      <c r="L18" s="29"/>
    </row>
    <row r="19" spans="2:12" s="1" customFormat="1" ht="12" customHeight="1">
      <c r="B19" s="29"/>
      <c r="D19" s="23" t="s">
        <v>34</v>
      </c>
      <c r="I19" s="23" t="s">
        <v>29</v>
      </c>
      <c r="J19" s="24" t="str">
        <f>'Rekapitulace stavby'!AN13</f>
        <v>Vyplň údaj</v>
      </c>
      <c r="L19" s="29"/>
    </row>
    <row r="20" spans="2:12" s="1" customFormat="1" ht="18" customHeight="1">
      <c r="B20" s="29"/>
      <c r="E20" s="212" t="str">
        <f>'Rekapitulace stavby'!E14</f>
        <v>Vyplň údaj</v>
      </c>
      <c r="F20" s="179"/>
      <c r="G20" s="179"/>
      <c r="H20" s="179"/>
      <c r="I20" s="23" t="s">
        <v>32</v>
      </c>
      <c r="J20" s="24" t="str">
        <f>'Rekapitulace stavby'!AN14</f>
        <v>Vyplň údaj</v>
      </c>
      <c r="L20" s="29"/>
    </row>
    <row r="21" spans="2:12" s="1" customFormat="1" ht="7" customHeight="1">
      <c r="B21" s="29"/>
      <c r="L21" s="29"/>
    </row>
    <row r="22" spans="2:12" s="1" customFormat="1" ht="12" customHeight="1">
      <c r="B22" s="29"/>
      <c r="D22" s="23" t="s">
        <v>36</v>
      </c>
      <c r="I22" s="23" t="s">
        <v>29</v>
      </c>
      <c r="J22" s="21" t="s">
        <v>37</v>
      </c>
      <c r="L22" s="29"/>
    </row>
    <row r="23" spans="2:12" s="1" customFormat="1" ht="18" customHeight="1">
      <c r="B23" s="29"/>
      <c r="E23" s="21" t="s">
        <v>38</v>
      </c>
      <c r="I23" s="23" t="s">
        <v>32</v>
      </c>
      <c r="J23" s="21" t="s">
        <v>33</v>
      </c>
      <c r="L23" s="29"/>
    </row>
    <row r="24" spans="2:12" s="1" customFormat="1" ht="7" customHeight="1">
      <c r="B24" s="29"/>
      <c r="L24" s="29"/>
    </row>
    <row r="25" spans="2:12" s="1" customFormat="1" ht="12" customHeight="1">
      <c r="B25" s="29"/>
      <c r="D25" s="23" t="s">
        <v>41</v>
      </c>
      <c r="I25" s="23" t="s">
        <v>29</v>
      </c>
      <c r="J25" s="21" t="s">
        <v>42</v>
      </c>
      <c r="L25" s="29"/>
    </row>
    <row r="26" spans="2:12" s="1" customFormat="1" ht="18" customHeight="1">
      <c r="B26" s="29"/>
      <c r="E26" s="21" t="s">
        <v>43</v>
      </c>
      <c r="I26" s="23" t="s">
        <v>32</v>
      </c>
      <c r="J26" s="21" t="s">
        <v>33</v>
      </c>
      <c r="L26" s="29"/>
    </row>
    <row r="27" spans="2:12" s="1" customFormat="1" ht="7" customHeight="1">
      <c r="B27" s="29"/>
      <c r="L27" s="29"/>
    </row>
    <row r="28" spans="2:12" s="1" customFormat="1" ht="12" customHeight="1">
      <c r="B28" s="29"/>
      <c r="D28" s="23" t="s">
        <v>44</v>
      </c>
      <c r="L28" s="29"/>
    </row>
    <row r="29" spans="2:12" s="7" customFormat="1" ht="16.5" customHeight="1">
      <c r="B29" s="88"/>
      <c r="E29" s="183" t="s">
        <v>33</v>
      </c>
      <c r="F29" s="183"/>
      <c r="G29" s="183"/>
      <c r="H29" s="183"/>
      <c r="L29" s="88"/>
    </row>
    <row r="30" spans="2:12" s="1" customFormat="1" ht="7" customHeight="1">
      <c r="B30" s="29"/>
      <c r="L30" s="29"/>
    </row>
    <row r="31" spans="2:12" s="1" customFormat="1" ht="7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4" customHeight="1">
      <c r="B32" s="29"/>
      <c r="D32" s="89" t="s">
        <v>46</v>
      </c>
      <c r="J32" s="60">
        <f>ROUND(J87, 0)</f>
        <v>0</v>
      </c>
      <c r="L32" s="29"/>
    </row>
    <row r="33" spans="2:12" s="1" customFormat="1" ht="7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5" customHeight="1">
      <c r="B34" s="29"/>
      <c r="F34" s="32" t="s">
        <v>48</v>
      </c>
      <c r="I34" s="32" t="s">
        <v>47</v>
      </c>
      <c r="J34" s="32" t="s">
        <v>49</v>
      </c>
      <c r="L34" s="29"/>
    </row>
    <row r="35" spans="2:12" s="1" customFormat="1" ht="14.5" customHeight="1">
      <c r="B35" s="29"/>
      <c r="D35" s="49" t="s">
        <v>50</v>
      </c>
      <c r="E35" s="23" t="s">
        <v>51</v>
      </c>
      <c r="F35" s="80">
        <f>ROUND((SUM(BE87:BE112)),  0)</f>
        <v>0</v>
      </c>
      <c r="I35" s="90">
        <v>0.21</v>
      </c>
      <c r="J35" s="80">
        <f>ROUND(((SUM(BE87:BE112))*I35),  0)</f>
        <v>0</v>
      </c>
      <c r="L35" s="29"/>
    </row>
    <row r="36" spans="2:12" s="1" customFormat="1" ht="14.5" customHeight="1">
      <c r="B36" s="29"/>
      <c r="E36" s="23" t="s">
        <v>52</v>
      </c>
      <c r="F36" s="80">
        <f>ROUND((SUM(BF87:BF112)),  0)</f>
        <v>0</v>
      </c>
      <c r="I36" s="90">
        <v>0.15</v>
      </c>
      <c r="J36" s="80">
        <f>ROUND(((SUM(BF87:BF112))*I36),  0)</f>
        <v>0</v>
      </c>
      <c r="L36" s="29"/>
    </row>
    <row r="37" spans="2:12" s="1" customFormat="1" ht="14.5" hidden="1" customHeight="1">
      <c r="B37" s="29"/>
      <c r="E37" s="23" t="s">
        <v>53</v>
      </c>
      <c r="F37" s="80">
        <f>ROUND((SUM(BG87:BG112)),  0)</f>
        <v>0</v>
      </c>
      <c r="I37" s="90">
        <v>0.21</v>
      </c>
      <c r="J37" s="80">
        <f>0</f>
        <v>0</v>
      </c>
      <c r="L37" s="29"/>
    </row>
    <row r="38" spans="2:12" s="1" customFormat="1" ht="14.5" hidden="1" customHeight="1">
      <c r="B38" s="29"/>
      <c r="E38" s="23" t="s">
        <v>54</v>
      </c>
      <c r="F38" s="80">
        <f>ROUND((SUM(BH87:BH112)),  0)</f>
        <v>0</v>
      </c>
      <c r="I38" s="90">
        <v>0.15</v>
      </c>
      <c r="J38" s="80">
        <f>0</f>
        <v>0</v>
      </c>
      <c r="L38" s="29"/>
    </row>
    <row r="39" spans="2:12" s="1" customFormat="1" ht="14.5" hidden="1" customHeight="1">
      <c r="B39" s="29"/>
      <c r="E39" s="23" t="s">
        <v>55</v>
      </c>
      <c r="F39" s="80">
        <f>ROUND((SUM(BI87:BI112)),  0)</f>
        <v>0</v>
      </c>
      <c r="I39" s="90">
        <v>0</v>
      </c>
      <c r="J39" s="80">
        <f>0</f>
        <v>0</v>
      </c>
      <c r="L39" s="29"/>
    </row>
    <row r="40" spans="2:12" s="1" customFormat="1" ht="7" customHeight="1">
      <c r="B40" s="29"/>
      <c r="L40" s="29"/>
    </row>
    <row r="41" spans="2:12" s="1" customFormat="1" ht="25.4" customHeight="1">
      <c r="B41" s="29"/>
      <c r="C41" s="91"/>
      <c r="D41" s="92" t="s">
        <v>56</v>
      </c>
      <c r="E41" s="51"/>
      <c r="F41" s="51"/>
      <c r="G41" s="93" t="s">
        <v>57</v>
      </c>
      <c r="H41" s="94" t="s">
        <v>58</v>
      </c>
      <c r="I41" s="51"/>
      <c r="J41" s="95">
        <f>SUM(J32:J39)</f>
        <v>0</v>
      </c>
      <c r="K41" s="96"/>
      <c r="L41" s="29"/>
    </row>
    <row r="42" spans="2:12" s="1" customFormat="1" ht="14.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7" hidden="1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5" hidden="1" customHeight="1">
      <c r="B47" s="29"/>
      <c r="C47" s="17" t="s">
        <v>113</v>
      </c>
      <c r="L47" s="29"/>
    </row>
    <row r="48" spans="2:12" s="1" customFormat="1" ht="7" hidden="1" customHeight="1">
      <c r="B48" s="29"/>
      <c r="L48" s="29"/>
    </row>
    <row r="49" spans="2:47" s="1" customFormat="1" ht="12" hidden="1" customHeight="1">
      <c r="B49" s="29"/>
      <c r="C49" s="23" t="s">
        <v>16</v>
      </c>
      <c r="L49" s="29"/>
    </row>
    <row r="50" spans="2:47" s="1" customFormat="1" ht="26.25" hidden="1" customHeight="1">
      <c r="B50" s="29"/>
      <c r="E50" s="210" t="str">
        <f>E7</f>
        <v>REVITALIZACE ZELENÉ INFRASTRUKTURY NEMOCNICE HAVÍŘOV, p.o. - SO 2 Mobiliář</v>
      </c>
      <c r="F50" s="211"/>
      <c r="G50" s="211"/>
      <c r="H50" s="211"/>
      <c r="L50" s="29"/>
    </row>
    <row r="51" spans="2:47" ht="12" hidden="1" customHeight="1">
      <c r="B51" s="16"/>
      <c r="C51" s="23" t="s">
        <v>109</v>
      </c>
      <c r="L51" s="16"/>
    </row>
    <row r="52" spans="2:47" s="1" customFormat="1" ht="16.5" hidden="1" customHeight="1">
      <c r="B52" s="29"/>
      <c r="E52" s="210" t="s">
        <v>177</v>
      </c>
      <c r="F52" s="209"/>
      <c r="G52" s="209"/>
      <c r="H52" s="209"/>
      <c r="L52" s="29"/>
    </row>
    <row r="53" spans="2:47" s="1" customFormat="1" ht="12" hidden="1" customHeight="1">
      <c r="B53" s="29"/>
      <c r="C53" s="23" t="s">
        <v>111</v>
      </c>
      <c r="L53" s="29"/>
    </row>
    <row r="54" spans="2:47" s="1" customFormat="1" ht="16.5" hidden="1" customHeight="1">
      <c r="B54" s="29"/>
      <c r="E54" s="200" t="str">
        <f>E11</f>
        <v>N - 2.6.3. Mobiliář ostatní</v>
      </c>
      <c r="F54" s="209"/>
      <c r="G54" s="209"/>
      <c r="H54" s="209"/>
      <c r="L54" s="29"/>
    </row>
    <row r="55" spans="2:47" s="1" customFormat="1" ht="7" hidden="1" customHeight="1">
      <c r="B55" s="29"/>
      <c r="L55" s="29"/>
    </row>
    <row r="56" spans="2:47" s="1" customFormat="1" ht="12" hidden="1" customHeight="1">
      <c r="B56" s="29"/>
      <c r="C56" s="23" t="s">
        <v>22</v>
      </c>
      <c r="F56" s="21" t="str">
        <f>F14</f>
        <v xml:space="preserve"> </v>
      </c>
      <c r="I56" s="23" t="s">
        <v>24</v>
      </c>
      <c r="J56" s="46" t="str">
        <f>IF(J14="","",J14)</f>
        <v>30. 11. 2023</v>
      </c>
      <c r="L56" s="29"/>
    </row>
    <row r="57" spans="2:47" s="1" customFormat="1" ht="7" hidden="1" customHeight="1">
      <c r="B57" s="29"/>
      <c r="L57" s="29"/>
    </row>
    <row r="58" spans="2:47" s="1" customFormat="1" ht="25.75" hidden="1" customHeight="1">
      <c r="B58" s="29"/>
      <c r="C58" s="23" t="s">
        <v>28</v>
      </c>
      <c r="F58" s="21" t="str">
        <f>E17</f>
        <v>Nemocnice Havířov, příspěvková organizace</v>
      </c>
      <c r="I58" s="23" t="s">
        <v>36</v>
      </c>
      <c r="J58" s="27" t="str">
        <f>E23</f>
        <v>Ing. Gabriela Pešková</v>
      </c>
      <c r="L58" s="29"/>
    </row>
    <row r="59" spans="2:47" s="1" customFormat="1" ht="15.25" hidden="1" customHeight="1">
      <c r="B59" s="29"/>
      <c r="C59" s="23" t="s">
        <v>34</v>
      </c>
      <c r="F59" s="21" t="str">
        <f>IF(E20="","",E20)</f>
        <v>Vyplň údaj</v>
      </c>
      <c r="I59" s="23" t="s">
        <v>41</v>
      </c>
      <c r="J59" s="27" t="str">
        <f>E26</f>
        <v>Ing. M. Cabáková</v>
      </c>
      <c r="L59" s="29"/>
    </row>
    <row r="60" spans="2:47" s="1" customFormat="1" ht="10.4" hidden="1" customHeight="1">
      <c r="B60" s="29"/>
      <c r="L60" s="29"/>
    </row>
    <row r="61" spans="2:47" s="1" customFormat="1" ht="29.25" hidden="1" customHeight="1">
      <c r="B61" s="29"/>
      <c r="C61" s="97" t="s">
        <v>114</v>
      </c>
      <c r="D61" s="91"/>
      <c r="E61" s="91"/>
      <c r="F61" s="91"/>
      <c r="G61" s="91"/>
      <c r="H61" s="91"/>
      <c r="I61" s="91"/>
      <c r="J61" s="98" t="s">
        <v>115</v>
      </c>
      <c r="K61" s="91"/>
      <c r="L61" s="29"/>
    </row>
    <row r="62" spans="2:47" s="1" customFormat="1" ht="10.4" hidden="1" customHeight="1">
      <c r="B62" s="29"/>
      <c r="L62" s="29"/>
    </row>
    <row r="63" spans="2:47" s="1" customFormat="1" ht="22.9" hidden="1" customHeight="1">
      <c r="B63" s="29"/>
      <c r="C63" s="99" t="s">
        <v>78</v>
      </c>
      <c r="J63" s="60">
        <f>J87</f>
        <v>0</v>
      </c>
      <c r="L63" s="29"/>
      <c r="AU63" s="13" t="s">
        <v>116</v>
      </c>
    </row>
    <row r="64" spans="2:47" s="8" customFormat="1" ht="25" hidden="1" customHeight="1">
      <c r="B64" s="100"/>
      <c r="D64" s="101" t="s">
        <v>117</v>
      </c>
      <c r="E64" s="102"/>
      <c r="F64" s="102"/>
      <c r="G64" s="102"/>
      <c r="H64" s="102"/>
      <c r="I64" s="102"/>
      <c r="J64" s="103">
        <f>J88</f>
        <v>0</v>
      </c>
      <c r="L64" s="100"/>
    </row>
    <row r="65" spans="2:12" s="9" customFormat="1" ht="19.899999999999999" hidden="1" customHeight="1">
      <c r="B65" s="104"/>
      <c r="D65" s="105" t="s">
        <v>118</v>
      </c>
      <c r="E65" s="106"/>
      <c r="F65" s="106"/>
      <c r="G65" s="106"/>
      <c r="H65" s="106"/>
      <c r="I65" s="106"/>
      <c r="J65" s="107">
        <f>J89</f>
        <v>0</v>
      </c>
      <c r="L65" s="104"/>
    </row>
    <row r="66" spans="2:12" s="1" customFormat="1" ht="21.75" hidden="1" customHeight="1">
      <c r="B66" s="29"/>
      <c r="L66" s="29"/>
    </row>
    <row r="67" spans="2:12" s="1" customFormat="1" ht="7" hidden="1" customHeight="1"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29"/>
    </row>
    <row r="68" spans="2:12" hidden="1"/>
    <row r="69" spans="2:12" hidden="1"/>
    <row r="70" spans="2:12" hidden="1"/>
    <row r="71" spans="2:12" s="1" customFormat="1" ht="7" customHeight="1"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29"/>
    </row>
    <row r="72" spans="2:12" s="1" customFormat="1" ht="25" customHeight="1">
      <c r="B72" s="29"/>
      <c r="C72" s="17" t="s">
        <v>119</v>
      </c>
      <c r="L72" s="29"/>
    </row>
    <row r="73" spans="2:12" s="1" customFormat="1" ht="7" customHeight="1">
      <c r="B73" s="29"/>
      <c r="L73" s="29"/>
    </row>
    <row r="74" spans="2:12" s="1" customFormat="1" ht="12" customHeight="1">
      <c r="B74" s="29"/>
      <c r="C74" s="23" t="s">
        <v>16</v>
      </c>
      <c r="L74" s="29"/>
    </row>
    <row r="75" spans="2:12" s="1" customFormat="1" ht="26.25" customHeight="1">
      <c r="B75" s="29"/>
      <c r="E75" s="210" t="str">
        <f>E7</f>
        <v>REVITALIZACE ZELENÉ INFRASTRUKTURY NEMOCNICE HAVÍŘOV, p.o. - SO 2 Mobiliář</v>
      </c>
      <c r="F75" s="211"/>
      <c r="G75" s="211"/>
      <c r="H75" s="211"/>
      <c r="L75" s="29"/>
    </row>
    <row r="76" spans="2:12" ht="12" customHeight="1">
      <c r="B76" s="16"/>
      <c r="C76" s="23" t="s">
        <v>109</v>
      </c>
      <c r="L76" s="16"/>
    </row>
    <row r="77" spans="2:12" s="1" customFormat="1" ht="16.5" customHeight="1">
      <c r="B77" s="29"/>
      <c r="E77" s="210" t="s">
        <v>177</v>
      </c>
      <c r="F77" s="209"/>
      <c r="G77" s="209"/>
      <c r="H77" s="209"/>
      <c r="L77" s="29"/>
    </row>
    <row r="78" spans="2:12" s="1" customFormat="1" ht="12" customHeight="1">
      <c r="B78" s="29"/>
      <c r="C78" s="23" t="s">
        <v>111</v>
      </c>
      <c r="L78" s="29"/>
    </row>
    <row r="79" spans="2:12" s="1" customFormat="1" ht="16.5" customHeight="1">
      <c r="B79" s="29"/>
      <c r="E79" s="200" t="str">
        <f>E11</f>
        <v>N - 2.6.3. Mobiliář ostatní</v>
      </c>
      <c r="F79" s="209"/>
      <c r="G79" s="209"/>
      <c r="H79" s="209"/>
      <c r="L79" s="29"/>
    </row>
    <row r="80" spans="2:12" s="1" customFormat="1" ht="7" customHeight="1">
      <c r="B80" s="29"/>
      <c r="L80" s="29"/>
    </row>
    <row r="81" spans="2:65" s="1" customFormat="1" ht="12" customHeight="1">
      <c r="B81" s="29"/>
      <c r="C81" s="23" t="s">
        <v>22</v>
      </c>
      <c r="F81" s="21" t="str">
        <f>F14</f>
        <v xml:space="preserve"> </v>
      </c>
      <c r="I81" s="23" t="s">
        <v>24</v>
      </c>
      <c r="J81" s="46" t="str">
        <f>IF(J14="","",J14)</f>
        <v>30. 11. 2023</v>
      </c>
      <c r="L81" s="29"/>
    </row>
    <row r="82" spans="2:65" s="1" customFormat="1" ht="7" customHeight="1">
      <c r="B82" s="29"/>
      <c r="L82" s="29"/>
    </row>
    <row r="83" spans="2:65" s="1" customFormat="1" ht="25.75" customHeight="1">
      <c r="B83" s="29"/>
      <c r="C83" s="23" t="s">
        <v>28</v>
      </c>
      <c r="F83" s="21" t="str">
        <f>E17</f>
        <v>Nemocnice Havířov, příspěvková organizace</v>
      </c>
      <c r="I83" s="23" t="s">
        <v>36</v>
      </c>
      <c r="J83" s="27" t="str">
        <f>E23</f>
        <v>Ing. Gabriela Pešková</v>
      </c>
      <c r="L83" s="29"/>
    </row>
    <row r="84" spans="2:65" s="1" customFormat="1" ht="15.25" customHeight="1">
      <c r="B84" s="29"/>
      <c r="C84" s="23" t="s">
        <v>34</v>
      </c>
      <c r="F84" s="21" t="str">
        <f>IF(E20="","",E20)</f>
        <v>Vyplň údaj</v>
      </c>
      <c r="I84" s="23" t="s">
        <v>41</v>
      </c>
      <c r="J84" s="27" t="str">
        <f>E26</f>
        <v>Ing. M. Cabáková</v>
      </c>
      <c r="L84" s="29"/>
    </row>
    <row r="85" spans="2:65" s="1" customFormat="1" ht="10.4" customHeight="1">
      <c r="B85" s="29"/>
      <c r="L85" s="29"/>
    </row>
    <row r="86" spans="2:65" s="10" customFormat="1" ht="29.25" customHeight="1">
      <c r="B86" s="108"/>
      <c r="C86" s="109" t="s">
        <v>120</v>
      </c>
      <c r="D86" s="110" t="s">
        <v>65</v>
      </c>
      <c r="E86" s="110" t="s">
        <v>61</v>
      </c>
      <c r="F86" s="110" t="s">
        <v>62</v>
      </c>
      <c r="G86" s="110" t="s">
        <v>121</v>
      </c>
      <c r="H86" s="110" t="s">
        <v>122</v>
      </c>
      <c r="I86" s="110" t="s">
        <v>123</v>
      </c>
      <c r="J86" s="111" t="s">
        <v>115</v>
      </c>
      <c r="K86" s="112" t="s">
        <v>124</v>
      </c>
      <c r="L86" s="108"/>
      <c r="M86" s="53" t="s">
        <v>33</v>
      </c>
      <c r="N86" s="54" t="s">
        <v>50</v>
      </c>
      <c r="O86" s="54" t="s">
        <v>125</v>
      </c>
      <c r="P86" s="54" t="s">
        <v>126</v>
      </c>
      <c r="Q86" s="54" t="s">
        <v>127</v>
      </c>
      <c r="R86" s="54" t="s">
        <v>128</v>
      </c>
      <c r="S86" s="54" t="s">
        <v>129</v>
      </c>
      <c r="T86" s="55" t="s">
        <v>130</v>
      </c>
    </row>
    <row r="87" spans="2:65" s="1" customFormat="1" ht="22.9" customHeight="1">
      <c r="B87" s="29"/>
      <c r="C87" s="58" t="s">
        <v>131</v>
      </c>
      <c r="J87" s="113">
        <f>BK87</f>
        <v>0</v>
      </c>
      <c r="L87" s="29"/>
      <c r="M87" s="56"/>
      <c r="N87" s="47"/>
      <c r="O87" s="47"/>
      <c r="P87" s="114">
        <f>P88</f>
        <v>0</v>
      </c>
      <c r="Q87" s="47"/>
      <c r="R87" s="114">
        <f>R88</f>
        <v>16.442239999999998</v>
      </c>
      <c r="S87" s="47"/>
      <c r="T87" s="115">
        <f>T88</f>
        <v>0</v>
      </c>
      <c r="AT87" s="13" t="s">
        <v>79</v>
      </c>
      <c r="AU87" s="13" t="s">
        <v>116</v>
      </c>
      <c r="BK87" s="116">
        <f>BK88</f>
        <v>0</v>
      </c>
    </row>
    <row r="88" spans="2:65" s="11" customFormat="1" ht="25.9" customHeight="1">
      <c r="B88" s="117"/>
      <c r="D88" s="118" t="s">
        <v>79</v>
      </c>
      <c r="E88" s="119" t="s">
        <v>132</v>
      </c>
      <c r="F88" s="119" t="s">
        <v>133</v>
      </c>
      <c r="I88" s="120"/>
      <c r="J88" s="121">
        <f>BK88</f>
        <v>0</v>
      </c>
      <c r="L88" s="117"/>
      <c r="M88" s="122"/>
      <c r="P88" s="123">
        <f>P89</f>
        <v>0</v>
      </c>
      <c r="R88" s="123">
        <f>R89</f>
        <v>16.442239999999998</v>
      </c>
      <c r="T88" s="124">
        <f>T89</f>
        <v>0</v>
      </c>
      <c r="AR88" s="118" t="s">
        <v>40</v>
      </c>
      <c r="AT88" s="125" t="s">
        <v>79</v>
      </c>
      <c r="AU88" s="125" t="s">
        <v>80</v>
      </c>
      <c r="AY88" s="118" t="s">
        <v>134</v>
      </c>
      <c r="BK88" s="126">
        <f>BK89</f>
        <v>0</v>
      </c>
    </row>
    <row r="89" spans="2:65" s="11" customFormat="1" ht="22.9" customHeight="1">
      <c r="B89" s="117"/>
      <c r="D89" s="118" t="s">
        <v>79</v>
      </c>
      <c r="E89" s="127" t="s">
        <v>135</v>
      </c>
      <c r="F89" s="127" t="s">
        <v>136</v>
      </c>
      <c r="I89" s="120"/>
      <c r="J89" s="128">
        <f>BK89</f>
        <v>0</v>
      </c>
      <c r="L89" s="117"/>
      <c r="M89" s="122"/>
      <c r="P89" s="123">
        <f>SUM(P90:P112)</f>
        <v>0</v>
      </c>
      <c r="R89" s="123">
        <f>SUM(R90:R112)</f>
        <v>16.442239999999998</v>
      </c>
      <c r="T89" s="124">
        <f>SUM(T90:T112)</f>
        <v>0</v>
      </c>
      <c r="AR89" s="118" t="s">
        <v>40</v>
      </c>
      <c r="AT89" s="125" t="s">
        <v>79</v>
      </c>
      <c r="AU89" s="125" t="s">
        <v>40</v>
      </c>
      <c r="AY89" s="118" t="s">
        <v>134</v>
      </c>
      <c r="BK89" s="126">
        <f>SUM(BK90:BK112)</f>
        <v>0</v>
      </c>
    </row>
    <row r="90" spans="2:65" s="1" customFormat="1" ht="66.75" customHeight="1">
      <c r="B90" s="29"/>
      <c r="C90" s="129" t="s">
        <v>40</v>
      </c>
      <c r="D90" s="129" t="s">
        <v>137</v>
      </c>
      <c r="E90" s="130" t="s">
        <v>179</v>
      </c>
      <c r="F90" s="131" t="s">
        <v>180</v>
      </c>
      <c r="G90" s="132" t="s">
        <v>140</v>
      </c>
      <c r="H90" s="133">
        <v>8</v>
      </c>
      <c r="I90" s="134"/>
      <c r="J90" s="135">
        <f t="shared" ref="J90:J112" si="0">ROUND(I90*H90,2)</f>
        <v>0</v>
      </c>
      <c r="K90" s="136"/>
      <c r="L90" s="137"/>
      <c r="M90" s="138" t="s">
        <v>33</v>
      </c>
      <c r="N90" s="139" t="s">
        <v>51</v>
      </c>
      <c r="P90" s="140">
        <f t="shared" ref="P90:P112" si="1">O90*H90</f>
        <v>0</v>
      </c>
      <c r="Q90" s="140">
        <v>0</v>
      </c>
      <c r="R90" s="140">
        <f t="shared" ref="R90:R112" si="2">Q90*H90</f>
        <v>0</v>
      </c>
      <c r="S90" s="140">
        <v>0</v>
      </c>
      <c r="T90" s="141">
        <f t="shared" ref="T90:T112" si="3">S90*H90</f>
        <v>0</v>
      </c>
      <c r="AR90" s="142" t="s">
        <v>141</v>
      </c>
      <c r="AT90" s="142" t="s">
        <v>137</v>
      </c>
      <c r="AU90" s="142" t="s">
        <v>21</v>
      </c>
      <c r="AY90" s="13" t="s">
        <v>134</v>
      </c>
      <c r="BE90" s="143">
        <f t="shared" ref="BE90:BE112" si="4">IF(N90="základní",J90,0)</f>
        <v>0</v>
      </c>
      <c r="BF90" s="143">
        <f t="shared" ref="BF90:BF112" si="5">IF(N90="snížená",J90,0)</f>
        <v>0</v>
      </c>
      <c r="BG90" s="143">
        <f t="shared" ref="BG90:BG112" si="6">IF(N90="zákl. přenesená",J90,0)</f>
        <v>0</v>
      </c>
      <c r="BH90" s="143">
        <f t="shared" ref="BH90:BH112" si="7">IF(N90="sníž. přenesená",J90,0)</f>
        <v>0</v>
      </c>
      <c r="BI90" s="143">
        <f t="shared" ref="BI90:BI112" si="8">IF(N90="nulová",J90,0)</f>
        <v>0</v>
      </c>
      <c r="BJ90" s="13" t="s">
        <v>40</v>
      </c>
      <c r="BK90" s="143">
        <f t="shared" ref="BK90:BK112" si="9">ROUND(I90*H90,2)</f>
        <v>0</v>
      </c>
      <c r="BL90" s="13" t="s">
        <v>142</v>
      </c>
      <c r="BM90" s="142" t="s">
        <v>181</v>
      </c>
    </row>
    <row r="91" spans="2:65" s="1" customFormat="1" ht="16.5" customHeight="1">
      <c r="B91" s="29"/>
      <c r="C91" s="144" t="s">
        <v>21</v>
      </c>
      <c r="D91" s="144" t="s">
        <v>144</v>
      </c>
      <c r="E91" s="145" t="s">
        <v>182</v>
      </c>
      <c r="F91" s="146" t="s">
        <v>166</v>
      </c>
      <c r="G91" s="147" t="s">
        <v>140</v>
      </c>
      <c r="H91" s="148">
        <v>8</v>
      </c>
      <c r="I91" s="149"/>
      <c r="J91" s="150">
        <f t="shared" si="0"/>
        <v>0</v>
      </c>
      <c r="K91" s="151"/>
      <c r="L91" s="29"/>
      <c r="M91" s="152" t="s">
        <v>33</v>
      </c>
      <c r="N91" s="153" t="s">
        <v>51</v>
      </c>
      <c r="P91" s="140">
        <f t="shared" si="1"/>
        <v>0</v>
      </c>
      <c r="Q91" s="140">
        <v>0</v>
      </c>
      <c r="R91" s="140">
        <f t="shared" si="2"/>
        <v>0</v>
      </c>
      <c r="S91" s="140">
        <v>0</v>
      </c>
      <c r="T91" s="141">
        <f t="shared" si="3"/>
        <v>0</v>
      </c>
      <c r="AR91" s="142" t="s">
        <v>142</v>
      </c>
      <c r="AT91" s="142" t="s">
        <v>144</v>
      </c>
      <c r="AU91" s="142" t="s">
        <v>21</v>
      </c>
      <c r="AY91" s="13" t="s">
        <v>134</v>
      </c>
      <c r="BE91" s="143">
        <f t="shared" si="4"/>
        <v>0</v>
      </c>
      <c r="BF91" s="143">
        <f t="shared" si="5"/>
        <v>0</v>
      </c>
      <c r="BG91" s="143">
        <f t="shared" si="6"/>
        <v>0</v>
      </c>
      <c r="BH91" s="143">
        <f t="shared" si="7"/>
        <v>0</v>
      </c>
      <c r="BI91" s="143">
        <f t="shared" si="8"/>
        <v>0</v>
      </c>
      <c r="BJ91" s="13" t="s">
        <v>40</v>
      </c>
      <c r="BK91" s="143">
        <f t="shared" si="9"/>
        <v>0</v>
      </c>
      <c r="BL91" s="13" t="s">
        <v>142</v>
      </c>
      <c r="BM91" s="142" t="s">
        <v>183</v>
      </c>
    </row>
    <row r="92" spans="2:65" s="1" customFormat="1" ht="16.5" customHeight="1">
      <c r="B92" s="29"/>
      <c r="C92" s="144" t="s">
        <v>148</v>
      </c>
      <c r="D92" s="144" t="s">
        <v>144</v>
      </c>
      <c r="E92" s="145" t="s">
        <v>184</v>
      </c>
      <c r="F92" s="146" t="s">
        <v>150</v>
      </c>
      <c r="G92" s="147" t="s">
        <v>140</v>
      </c>
      <c r="H92" s="148">
        <v>8</v>
      </c>
      <c r="I92" s="149"/>
      <c r="J92" s="150">
        <f t="shared" si="0"/>
        <v>0</v>
      </c>
      <c r="K92" s="151"/>
      <c r="L92" s="29"/>
      <c r="M92" s="152" t="s">
        <v>33</v>
      </c>
      <c r="N92" s="153" t="s">
        <v>51</v>
      </c>
      <c r="P92" s="140">
        <f t="shared" si="1"/>
        <v>0</v>
      </c>
      <c r="Q92" s="140">
        <v>0</v>
      </c>
      <c r="R92" s="140">
        <f t="shared" si="2"/>
        <v>0</v>
      </c>
      <c r="S92" s="140">
        <v>0</v>
      </c>
      <c r="T92" s="141">
        <f t="shared" si="3"/>
        <v>0</v>
      </c>
      <c r="AR92" s="142" t="s">
        <v>142</v>
      </c>
      <c r="AT92" s="142" t="s">
        <v>144</v>
      </c>
      <c r="AU92" s="142" t="s">
        <v>21</v>
      </c>
      <c r="AY92" s="13" t="s">
        <v>134</v>
      </c>
      <c r="BE92" s="143">
        <f t="shared" si="4"/>
        <v>0</v>
      </c>
      <c r="BF92" s="143">
        <f t="shared" si="5"/>
        <v>0</v>
      </c>
      <c r="BG92" s="143">
        <f t="shared" si="6"/>
        <v>0</v>
      </c>
      <c r="BH92" s="143">
        <f t="shared" si="7"/>
        <v>0</v>
      </c>
      <c r="BI92" s="143">
        <f t="shared" si="8"/>
        <v>0</v>
      </c>
      <c r="BJ92" s="13" t="s">
        <v>40</v>
      </c>
      <c r="BK92" s="143">
        <f t="shared" si="9"/>
        <v>0</v>
      </c>
      <c r="BL92" s="13" t="s">
        <v>142</v>
      </c>
      <c r="BM92" s="142" t="s">
        <v>185</v>
      </c>
    </row>
    <row r="93" spans="2:65" s="1" customFormat="1" ht="66.75" customHeight="1">
      <c r="B93" s="29"/>
      <c r="C93" s="129" t="s">
        <v>142</v>
      </c>
      <c r="D93" s="129" t="s">
        <v>137</v>
      </c>
      <c r="E93" s="130" t="s">
        <v>186</v>
      </c>
      <c r="F93" s="131" t="s">
        <v>187</v>
      </c>
      <c r="G93" s="132" t="s">
        <v>140</v>
      </c>
      <c r="H93" s="133">
        <v>2</v>
      </c>
      <c r="I93" s="134"/>
      <c r="J93" s="135">
        <f t="shared" si="0"/>
        <v>0</v>
      </c>
      <c r="K93" s="136"/>
      <c r="L93" s="137"/>
      <c r="M93" s="138" t="s">
        <v>33</v>
      </c>
      <c r="N93" s="139" t="s">
        <v>51</v>
      </c>
      <c r="P93" s="140">
        <f t="shared" si="1"/>
        <v>0</v>
      </c>
      <c r="Q93" s="140">
        <v>0</v>
      </c>
      <c r="R93" s="140">
        <f t="shared" si="2"/>
        <v>0</v>
      </c>
      <c r="S93" s="140">
        <v>0</v>
      </c>
      <c r="T93" s="141">
        <f t="shared" si="3"/>
        <v>0</v>
      </c>
      <c r="AR93" s="142" t="s">
        <v>141</v>
      </c>
      <c r="AT93" s="142" t="s">
        <v>137</v>
      </c>
      <c r="AU93" s="142" t="s">
        <v>21</v>
      </c>
      <c r="AY93" s="13" t="s">
        <v>134</v>
      </c>
      <c r="BE93" s="143">
        <f t="shared" si="4"/>
        <v>0</v>
      </c>
      <c r="BF93" s="143">
        <f t="shared" si="5"/>
        <v>0</v>
      </c>
      <c r="BG93" s="143">
        <f t="shared" si="6"/>
        <v>0</v>
      </c>
      <c r="BH93" s="143">
        <f t="shared" si="7"/>
        <v>0</v>
      </c>
      <c r="BI93" s="143">
        <f t="shared" si="8"/>
        <v>0</v>
      </c>
      <c r="BJ93" s="13" t="s">
        <v>40</v>
      </c>
      <c r="BK93" s="143">
        <f t="shared" si="9"/>
        <v>0</v>
      </c>
      <c r="BL93" s="13" t="s">
        <v>142</v>
      </c>
      <c r="BM93" s="142" t="s">
        <v>188</v>
      </c>
    </row>
    <row r="94" spans="2:65" s="1" customFormat="1" ht="16.5" customHeight="1">
      <c r="B94" s="29"/>
      <c r="C94" s="144" t="s">
        <v>155</v>
      </c>
      <c r="D94" s="144" t="s">
        <v>144</v>
      </c>
      <c r="E94" s="145" t="s">
        <v>189</v>
      </c>
      <c r="F94" s="146" t="s">
        <v>166</v>
      </c>
      <c r="G94" s="147" t="s">
        <v>140</v>
      </c>
      <c r="H94" s="148">
        <v>2</v>
      </c>
      <c r="I94" s="149"/>
      <c r="J94" s="150">
        <f t="shared" si="0"/>
        <v>0</v>
      </c>
      <c r="K94" s="151"/>
      <c r="L94" s="29"/>
      <c r="M94" s="152" t="s">
        <v>33</v>
      </c>
      <c r="N94" s="153" t="s">
        <v>51</v>
      </c>
      <c r="P94" s="140">
        <f t="shared" si="1"/>
        <v>0</v>
      </c>
      <c r="Q94" s="140">
        <v>0.35743999999999998</v>
      </c>
      <c r="R94" s="140">
        <f t="shared" si="2"/>
        <v>0.71487999999999996</v>
      </c>
      <c r="S94" s="140">
        <v>0</v>
      </c>
      <c r="T94" s="141">
        <f t="shared" si="3"/>
        <v>0</v>
      </c>
      <c r="AR94" s="142" t="s">
        <v>142</v>
      </c>
      <c r="AT94" s="142" t="s">
        <v>144</v>
      </c>
      <c r="AU94" s="142" t="s">
        <v>21</v>
      </c>
      <c r="AY94" s="13" t="s">
        <v>134</v>
      </c>
      <c r="BE94" s="143">
        <f t="shared" si="4"/>
        <v>0</v>
      </c>
      <c r="BF94" s="143">
        <f t="shared" si="5"/>
        <v>0</v>
      </c>
      <c r="BG94" s="143">
        <f t="shared" si="6"/>
        <v>0</v>
      </c>
      <c r="BH94" s="143">
        <f t="shared" si="7"/>
        <v>0</v>
      </c>
      <c r="BI94" s="143">
        <f t="shared" si="8"/>
        <v>0</v>
      </c>
      <c r="BJ94" s="13" t="s">
        <v>40</v>
      </c>
      <c r="BK94" s="143">
        <f t="shared" si="9"/>
        <v>0</v>
      </c>
      <c r="BL94" s="13" t="s">
        <v>142</v>
      </c>
      <c r="BM94" s="142" t="s">
        <v>190</v>
      </c>
    </row>
    <row r="95" spans="2:65" s="1" customFormat="1" ht="16.5" customHeight="1">
      <c r="B95" s="29"/>
      <c r="C95" s="144" t="s">
        <v>158</v>
      </c>
      <c r="D95" s="144" t="s">
        <v>144</v>
      </c>
      <c r="E95" s="145" t="s">
        <v>191</v>
      </c>
      <c r="F95" s="146" t="s">
        <v>150</v>
      </c>
      <c r="G95" s="147" t="s">
        <v>140</v>
      </c>
      <c r="H95" s="148">
        <v>2</v>
      </c>
      <c r="I95" s="149"/>
      <c r="J95" s="150">
        <f t="shared" si="0"/>
        <v>0</v>
      </c>
      <c r="K95" s="151"/>
      <c r="L95" s="29"/>
      <c r="M95" s="152" t="s">
        <v>33</v>
      </c>
      <c r="N95" s="153" t="s">
        <v>51</v>
      </c>
      <c r="P95" s="140">
        <f t="shared" si="1"/>
        <v>0</v>
      </c>
      <c r="Q95" s="140">
        <v>0</v>
      </c>
      <c r="R95" s="140">
        <f t="shared" si="2"/>
        <v>0</v>
      </c>
      <c r="S95" s="140">
        <v>0</v>
      </c>
      <c r="T95" s="141">
        <f t="shared" si="3"/>
        <v>0</v>
      </c>
      <c r="AR95" s="142" t="s">
        <v>142</v>
      </c>
      <c r="AT95" s="142" t="s">
        <v>144</v>
      </c>
      <c r="AU95" s="142" t="s">
        <v>21</v>
      </c>
      <c r="AY95" s="13" t="s">
        <v>134</v>
      </c>
      <c r="BE95" s="143">
        <f t="shared" si="4"/>
        <v>0</v>
      </c>
      <c r="BF95" s="143">
        <f t="shared" si="5"/>
        <v>0</v>
      </c>
      <c r="BG95" s="143">
        <f t="shared" si="6"/>
        <v>0</v>
      </c>
      <c r="BH95" s="143">
        <f t="shared" si="7"/>
        <v>0</v>
      </c>
      <c r="BI95" s="143">
        <f t="shared" si="8"/>
        <v>0</v>
      </c>
      <c r="BJ95" s="13" t="s">
        <v>40</v>
      </c>
      <c r="BK95" s="143">
        <f t="shared" si="9"/>
        <v>0</v>
      </c>
      <c r="BL95" s="13" t="s">
        <v>142</v>
      </c>
      <c r="BM95" s="142" t="s">
        <v>192</v>
      </c>
    </row>
    <row r="96" spans="2:65" s="1" customFormat="1" ht="90" customHeight="1">
      <c r="B96" s="29"/>
      <c r="C96" s="129" t="s">
        <v>193</v>
      </c>
      <c r="D96" s="129" t="s">
        <v>137</v>
      </c>
      <c r="E96" s="130" t="s">
        <v>194</v>
      </c>
      <c r="F96" s="131" t="s">
        <v>195</v>
      </c>
      <c r="G96" s="132" t="s">
        <v>140</v>
      </c>
      <c r="H96" s="133">
        <v>3</v>
      </c>
      <c r="I96" s="134"/>
      <c r="J96" s="135">
        <f t="shared" si="0"/>
        <v>0</v>
      </c>
      <c r="K96" s="136"/>
      <c r="L96" s="137"/>
      <c r="M96" s="138" t="s">
        <v>33</v>
      </c>
      <c r="N96" s="139" t="s">
        <v>51</v>
      </c>
      <c r="P96" s="140">
        <f t="shared" si="1"/>
        <v>0</v>
      </c>
      <c r="Q96" s="140">
        <v>0</v>
      </c>
      <c r="R96" s="140">
        <f t="shared" si="2"/>
        <v>0</v>
      </c>
      <c r="S96" s="140">
        <v>0</v>
      </c>
      <c r="T96" s="141">
        <f t="shared" si="3"/>
        <v>0</v>
      </c>
      <c r="AR96" s="142" t="s">
        <v>141</v>
      </c>
      <c r="AT96" s="142" t="s">
        <v>137</v>
      </c>
      <c r="AU96" s="142" t="s">
        <v>21</v>
      </c>
      <c r="AY96" s="13" t="s">
        <v>134</v>
      </c>
      <c r="BE96" s="143">
        <f t="shared" si="4"/>
        <v>0</v>
      </c>
      <c r="BF96" s="143">
        <f t="shared" si="5"/>
        <v>0</v>
      </c>
      <c r="BG96" s="143">
        <f t="shared" si="6"/>
        <v>0</v>
      </c>
      <c r="BH96" s="143">
        <f t="shared" si="7"/>
        <v>0</v>
      </c>
      <c r="BI96" s="143">
        <f t="shared" si="8"/>
        <v>0</v>
      </c>
      <c r="BJ96" s="13" t="s">
        <v>40</v>
      </c>
      <c r="BK96" s="143">
        <f t="shared" si="9"/>
        <v>0</v>
      </c>
      <c r="BL96" s="13" t="s">
        <v>142</v>
      </c>
      <c r="BM96" s="142" t="s">
        <v>196</v>
      </c>
    </row>
    <row r="97" spans="2:65" s="1" customFormat="1" ht="16.5" customHeight="1">
      <c r="B97" s="29"/>
      <c r="C97" s="144" t="s">
        <v>141</v>
      </c>
      <c r="D97" s="144" t="s">
        <v>144</v>
      </c>
      <c r="E97" s="145" t="s">
        <v>197</v>
      </c>
      <c r="F97" s="146" t="s">
        <v>198</v>
      </c>
      <c r="G97" s="147" t="s">
        <v>140</v>
      </c>
      <c r="H97" s="148">
        <v>3</v>
      </c>
      <c r="I97" s="149"/>
      <c r="J97" s="150">
        <f t="shared" si="0"/>
        <v>0</v>
      </c>
      <c r="K97" s="151"/>
      <c r="L97" s="29"/>
      <c r="M97" s="152" t="s">
        <v>33</v>
      </c>
      <c r="N97" s="153" t="s">
        <v>51</v>
      </c>
      <c r="P97" s="140">
        <f t="shared" si="1"/>
        <v>0</v>
      </c>
      <c r="Q97" s="140">
        <v>0.35743999999999998</v>
      </c>
      <c r="R97" s="140">
        <f t="shared" si="2"/>
        <v>1.0723199999999999</v>
      </c>
      <c r="S97" s="140">
        <v>0</v>
      </c>
      <c r="T97" s="141">
        <f t="shared" si="3"/>
        <v>0</v>
      </c>
      <c r="AR97" s="142" t="s">
        <v>142</v>
      </c>
      <c r="AT97" s="142" t="s">
        <v>144</v>
      </c>
      <c r="AU97" s="142" t="s">
        <v>21</v>
      </c>
      <c r="AY97" s="13" t="s">
        <v>134</v>
      </c>
      <c r="BE97" s="143">
        <f t="shared" si="4"/>
        <v>0</v>
      </c>
      <c r="BF97" s="143">
        <f t="shared" si="5"/>
        <v>0</v>
      </c>
      <c r="BG97" s="143">
        <f t="shared" si="6"/>
        <v>0</v>
      </c>
      <c r="BH97" s="143">
        <f t="shared" si="7"/>
        <v>0</v>
      </c>
      <c r="BI97" s="143">
        <f t="shared" si="8"/>
        <v>0</v>
      </c>
      <c r="BJ97" s="13" t="s">
        <v>40</v>
      </c>
      <c r="BK97" s="143">
        <f t="shared" si="9"/>
        <v>0</v>
      </c>
      <c r="BL97" s="13" t="s">
        <v>142</v>
      </c>
      <c r="BM97" s="142" t="s">
        <v>199</v>
      </c>
    </row>
    <row r="98" spans="2:65" s="1" customFormat="1" ht="16.5" customHeight="1">
      <c r="B98" s="29"/>
      <c r="C98" s="144" t="s">
        <v>135</v>
      </c>
      <c r="D98" s="144" t="s">
        <v>144</v>
      </c>
      <c r="E98" s="145" t="s">
        <v>200</v>
      </c>
      <c r="F98" s="146" t="s">
        <v>150</v>
      </c>
      <c r="G98" s="147" t="s">
        <v>140</v>
      </c>
      <c r="H98" s="148">
        <v>3</v>
      </c>
      <c r="I98" s="149"/>
      <c r="J98" s="150">
        <f t="shared" si="0"/>
        <v>0</v>
      </c>
      <c r="K98" s="151"/>
      <c r="L98" s="29"/>
      <c r="M98" s="152" t="s">
        <v>33</v>
      </c>
      <c r="N98" s="153" t="s">
        <v>51</v>
      </c>
      <c r="P98" s="140">
        <f t="shared" si="1"/>
        <v>0</v>
      </c>
      <c r="Q98" s="140">
        <v>0</v>
      </c>
      <c r="R98" s="140">
        <f t="shared" si="2"/>
        <v>0</v>
      </c>
      <c r="S98" s="140">
        <v>0</v>
      </c>
      <c r="T98" s="141">
        <f t="shared" si="3"/>
        <v>0</v>
      </c>
      <c r="AR98" s="142" t="s">
        <v>142</v>
      </c>
      <c r="AT98" s="142" t="s">
        <v>144</v>
      </c>
      <c r="AU98" s="142" t="s">
        <v>21</v>
      </c>
      <c r="AY98" s="13" t="s">
        <v>134</v>
      </c>
      <c r="BE98" s="143">
        <f t="shared" si="4"/>
        <v>0</v>
      </c>
      <c r="BF98" s="143">
        <f t="shared" si="5"/>
        <v>0</v>
      </c>
      <c r="BG98" s="143">
        <f t="shared" si="6"/>
        <v>0</v>
      </c>
      <c r="BH98" s="143">
        <f t="shared" si="7"/>
        <v>0</v>
      </c>
      <c r="BI98" s="143">
        <f t="shared" si="8"/>
        <v>0</v>
      </c>
      <c r="BJ98" s="13" t="s">
        <v>40</v>
      </c>
      <c r="BK98" s="143">
        <f t="shared" si="9"/>
        <v>0</v>
      </c>
      <c r="BL98" s="13" t="s">
        <v>142</v>
      </c>
      <c r="BM98" s="142" t="s">
        <v>201</v>
      </c>
    </row>
    <row r="99" spans="2:65" s="1" customFormat="1" ht="78" customHeight="1">
      <c r="B99" s="29"/>
      <c r="C99" s="129" t="s">
        <v>202</v>
      </c>
      <c r="D99" s="129" t="s">
        <v>137</v>
      </c>
      <c r="E99" s="130" t="s">
        <v>203</v>
      </c>
      <c r="F99" s="131" t="s">
        <v>204</v>
      </c>
      <c r="G99" s="132" t="s">
        <v>140</v>
      </c>
      <c r="H99" s="133">
        <v>2</v>
      </c>
      <c r="I99" s="134"/>
      <c r="J99" s="135">
        <f t="shared" si="0"/>
        <v>0</v>
      </c>
      <c r="K99" s="136"/>
      <c r="L99" s="137"/>
      <c r="M99" s="138" t="s">
        <v>33</v>
      </c>
      <c r="N99" s="139" t="s">
        <v>51</v>
      </c>
      <c r="P99" s="140">
        <f t="shared" si="1"/>
        <v>0</v>
      </c>
      <c r="Q99" s="140">
        <v>0</v>
      </c>
      <c r="R99" s="140">
        <f t="shared" si="2"/>
        <v>0</v>
      </c>
      <c r="S99" s="140">
        <v>0</v>
      </c>
      <c r="T99" s="141">
        <f t="shared" si="3"/>
        <v>0</v>
      </c>
      <c r="AR99" s="142" t="s">
        <v>141</v>
      </c>
      <c r="AT99" s="142" t="s">
        <v>137</v>
      </c>
      <c r="AU99" s="142" t="s">
        <v>21</v>
      </c>
      <c r="AY99" s="13" t="s">
        <v>134</v>
      </c>
      <c r="BE99" s="143">
        <f t="shared" si="4"/>
        <v>0</v>
      </c>
      <c r="BF99" s="143">
        <f t="shared" si="5"/>
        <v>0</v>
      </c>
      <c r="BG99" s="143">
        <f t="shared" si="6"/>
        <v>0</v>
      </c>
      <c r="BH99" s="143">
        <f t="shared" si="7"/>
        <v>0</v>
      </c>
      <c r="BI99" s="143">
        <f t="shared" si="8"/>
        <v>0</v>
      </c>
      <c r="BJ99" s="13" t="s">
        <v>40</v>
      </c>
      <c r="BK99" s="143">
        <f t="shared" si="9"/>
        <v>0</v>
      </c>
      <c r="BL99" s="13" t="s">
        <v>142</v>
      </c>
      <c r="BM99" s="142" t="s">
        <v>205</v>
      </c>
    </row>
    <row r="100" spans="2:65" s="1" customFormat="1" ht="21.75" customHeight="1">
      <c r="B100" s="29"/>
      <c r="C100" s="144" t="s">
        <v>206</v>
      </c>
      <c r="D100" s="144" t="s">
        <v>144</v>
      </c>
      <c r="E100" s="145" t="s">
        <v>207</v>
      </c>
      <c r="F100" s="146" t="s">
        <v>208</v>
      </c>
      <c r="G100" s="147" t="s">
        <v>140</v>
      </c>
      <c r="H100" s="148">
        <v>2</v>
      </c>
      <c r="I100" s="149"/>
      <c r="J100" s="150">
        <f t="shared" si="0"/>
        <v>0</v>
      </c>
      <c r="K100" s="151"/>
      <c r="L100" s="29"/>
      <c r="M100" s="152" t="s">
        <v>33</v>
      </c>
      <c r="N100" s="153" t="s">
        <v>51</v>
      </c>
      <c r="P100" s="140">
        <f t="shared" si="1"/>
        <v>0</v>
      </c>
      <c r="Q100" s="140">
        <v>0.35743999999999998</v>
      </c>
      <c r="R100" s="140">
        <f t="shared" si="2"/>
        <v>0.71487999999999996</v>
      </c>
      <c r="S100" s="140">
        <v>0</v>
      </c>
      <c r="T100" s="141">
        <f t="shared" si="3"/>
        <v>0</v>
      </c>
      <c r="AR100" s="142" t="s">
        <v>142</v>
      </c>
      <c r="AT100" s="142" t="s">
        <v>144</v>
      </c>
      <c r="AU100" s="142" t="s">
        <v>21</v>
      </c>
      <c r="AY100" s="13" t="s">
        <v>134</v>
      </c>
      <c r="BE100" s="143">
        <f t="shared" si="4"/>
        <v>0</v>
      </c>
      <c r="BF100" s="143">
        <f t="shared" si="5"/>
        <v>0</v>
      </c>
      <c r="BG100" s="143">
        <f t="shared" si="6"/>
        <v>0</v>
      </c>
      <c r="BH100" s="143">
        <f t="shared" si="7"/>
        <v>0</v>
      </c>
      <c r="BI100" s="143">
        <f t="shared" si="8"/>
        <v>0</v>
      </c>
      <c r="BJ100" s="13" t="s">
        <v>40</v>
      </c>
      <c r="BK100" s="143">
        <f t="shared" si="9"/>
        <v>0</v>
      </c>
      <c r="BL100" s="13" t="s">
        <v>142</v>
      </c>
      <c r="BM100" s="142" t="s">
        <v>209</v>
      </c>
    </row>
    <row r="101" spans="2:65" s="1" customFormat="1" ht="16.5" customHeight="1">
      <c r="B101" s="29"/>
      <c r="C101" s="144" t="s">
        <v>210</v>
      </c>
      <c r="D101" s="144" t="s">
        <v>144</v>
      </c>
      <c r="E101" s="145" t="s">
        <v>211</v>
      </c>
      <c r="F101" s="146" t="s">
        <v>150</v>
      </c>
      <c r="G101" s="147" t="s">
        <v>140</v>
      </c>
      <c r="H101" s="148">
        <v>2</v>
      </c>
      <c r="I101" s="149"/>
      <c r="J101" s="150">
        <f t="shared" si="0"/>
        <v>0</v>
      </c>
      <c r="K101" s="151"/>
      <c r="L101" s="29"/>
      <c r="M101" s="152" t="s">
        <v>33</v>
      </c>
      <c r="N101" s="153" t="s">
        <v>51</v>
      </c>
      <c r="P101" s="140">
        <f t="shared" si="1"/>
        <v>0</v>
      </c>
      <c r="Q101" s="140">
        <v>0</v>
      </c>
      <c r="R101" s="140">
        <f t="shared" si="2"/>
        <v>0</v>
      </c>
      <c r="S101" s="140">
        <v>0</v>
      </c>
      <c r="T101" s="141">
        <f t="shared" si="3"/>
        <v>0</v>
      </c>
      <c r="AR101" s="142" t="s">
        <v>142</v>
      </c>
      <c r="AT101" s="142" t="s">
        <v>144</v>
      </c>
      <c r="AU101" s="142" t="s">
        <v>21</v>
      </c>
      <c r="AY101" s="13" t="s">
        <v>134</v>
      </c>
      <c r="BE101" s="143">
        <f t="shared" si="4"/>
        <v>0</v>
      </c>
      <c r="BF101" s="143">
        <f t="shared" si="5"/>
        <v>0</v>
      </c>
      <c r="BG101" s="143">
        <f t="shared" si="6"/>
        <v>0</v>
      </c>
      <c r="BH101" s="143">
        <f t="shared" si="7"/>
        <v>0</v>
      </c>
      <c r="BI101" s="143">
        <f t="shared" si="8"/>
        <v>0</v>
      </c>
      <c r="BJ101" s="13" t="s">
        <v>40</v>
      </c>
      <c r="BK101" s="143">
        <f t="shared" si="9"/>
        <v>0</v>
      </c>
      <c r="BL101" s="13" t="s">
        <v>142</v>
      </c>
      <c r="BM101" s="142" t="s">
        <v>212</v>
      </c>
    </row>
    <row r="102" spans="2:65" s="1" customFormat="1" ht="90" customHeight="1">
      <c r="B102" s="29"/>
      <c r="C102" s="129" t="s">
        <v>213</v>
      </c>
      <c r="D102" s="129" t="s">
        <v>137</v>
      </c>
      <c r="E102" s="130" t="s">
        <v>214</v>
      </c>
      <c r="F102" s="131" t="s">
        <v>215</v>
      </c>
      <c r="G102" s="132" t="s">
        <v>140</v>
      </c>
      <c r="H102" s="133">
        <v>8</v>
      </c>
      <c r="I102" s="134"/>
      <c r="J102" s="135">
        <f t="shared" si="0"/>
        <v>0</v>
      </c>
      <c r="K102" s="136"/>
      <c r="L102" s="137"/>
      <c r="M102" s="138" t="s">
        <v>33</v>
      </c>
      <c r="N102" s="139" t="s">
        <v>51</v>
      </c>
      <c r="P102" s="140">
        <f t="shared" si="1"/>
        <v>0</v>
      </c>
      <c r="Q102" s="140">
        <v>0</v>
      </c>
      <c r="R102" s="140">
        <f t="shared" si="2"/>
        <v>0</v>
      </c>
      <c r="S102" s="140">
        <v>0</v>
      </c>
      <c r="T102" s="141">
        <f t="shared" si="3"/>
        <v>0</v>
      </c>
      <c r="AR102" s="142" t="s">
        <v>141</v>
      </c>
      <c r="AT102" s="142" t="s">
        <v>137</v>
      </c>
      <c r="AU102" s="142" t="s">
        <v>21</v>
      </c>
      <c r="AY102" s="13" t="s">
        <v>134</v>
      </c>
      <c r="BE102" s="143">
        <f t="shared" si="4"/>
        <v>0</v>
      </c>
      <c r="BF102" s="143">
        <f t="shared" si="5"/>
        <v>0</v>
      </c>
      <c r="BG102" s="143">
        <f t="shared" si="6"/>
        <v>0</v>
      </c>
      <c r="BH102" s="143">
        <f t="shared" si="7"/>
        <v>0</v>
      </c>
      <c r="BI102" s="143">
        <f t="shared" si="8"/>
        <v>0</v>
      </c>
      <c r="BJ102" s="13" t="s">
        <v>40</v>
      </c>
      <c r="BK102" s="143">
        <f t="shared" si="9"/>
        <v>0</v>
      </c>
      <c r="BL102" s="13" t="s">
        <v>142</v>
      </c>
      <c r="BM102" s="142" t="s">
        <v>216</v>
      </c>
    </row>
    <row r="103" spans="2:65" s="1" customFormat="1" ht="16.5" customHeight="1">
      <c r="B103" s="29"/>
      <c r="C103" s="144" t="s">
        <v>217</v>
      </c>
      <c r="D103" s="144" t="s">
        <v>144</v>
      </c>
      <c r="E103" s="145" t="s">
        <v>218</v>
      </c>
      <c r="F103" s="146" t="s">
        <v>219</v>
      </c>
      <c r="G103" s="147" t="s">
        <v>140</v>
      </c>
      <c r="H103" s="148">
        <v>8</v>
      </c>
      <c r="I103" s="149"/>
      <c r="J103" s="150">
        <f t="shared" si="0"/>
        <v>0</v>
      </c>
      <c r="K103" s="151"/>
      <c r="L103" s="29"/>
      <c r="M103" s="152" t="s">
        <v>33</v>
      </c>
      <c r="N103" s="153" t="s">
        <v>51</v>
      </c>
      <c r="P103" s="140">
        <f t="shared" si="1"/>
        <v>0</v>
      </c>
      <c r="Q103" s="140">
        <v>0.35743999999999998</v>
      </c>
      <c r="R103" s="140">
        <f t="shared" si="2"/>
        <v>2.8595199999999998</v>
      </c>
      <c r="S103" s="140">
        <v>0</v>
      </c>
      <c r="T103" s="141">
        <f t="shared" si="3"/>
        <v>0</v>
      </c>
      <c r="AR103" s="142" t="s">
        <v>142</v>
      </c>
      <c r="AT103" s="142" t="s">
        <v>144</v>
      </c>
      <c r="AU103" s="142" t="s">
        <v>21</v>
      </c>
      <c r="AY103" s="13" t="s">
        <v>134</v>
      </c>
      <c r="BE103" s="143">
        <f t="shared" si="4"/>
        <v>0</v>
      </c>
      <c r="BF103" s="143">
        <f t="shared" si="5"/>
        <v>0</v>
      </c>
      <c r="BG103" s="143">
        <f t="shared" si="6"/>
        <v>0</v>
      </c>
      <c r="BH103" s="143">
        <f t="shared" si="7"/>
        <v>0</v>
      </c>
      <c r="BI103" s="143">
        <f t="shared" si="8"/>
        <v>0</v>
      </c>
      <c r="BJ103" s="13" t="s">
        <v>40</v>
      </c>
      <c r="BK103" s="143">
        <f t="shared" si="9"/>
        <v>0</v>
      </c>
      <c r="BL103" s="13" t="s">
        <v>142</v>
      </c>
      <c r="BM103" s="142" t="s">
        <v>220</v>
      </c>
    </row>
    <row r="104" spans="2:65" s="1" customFormat="1" ht="16.5" customHeight="1">
      <c r="B104" s="29"/>
      <c r="C104" s="144" t="s">
        <v>8</v>
      </c>
      <c r="D104" s="144" t="s">
        <v>144</v>
      </c>
      <c r="E104" s="145" t="s">
        <v>221</v>
      </c>
      <c r="F104" s="146" t="s">
        <v>150</v>
      </c>
      <c r="G104" s="147" t="s">
        <v>140</v>
      </c>
      <c r="H104" s="148">
        <v>8</v>
      </c>
      <c r="I104" s="149"/>
      <c r="J104" s="150">
        <f t="shared" si="0"/>
        <v>0</v>
      </c>
      <c r="K104" s="151"/>
      <c r="L104" s="29"/>
      <c r="M104" s="152" t="s">
        <v>33</v>
      </c>
      <c r="N104" s="153" t="s">
        <v>51</v>
      </c>
      <c r="P104" s="140">
        <f t="shared" si="1"/>
        <v>0</v>
      </c>
      <c r="Q104" s="140">
        <v>0</v>
      </c>
      <c r="R104" s="140">
        <f t="shared" si="2"/>
        <v>0</v>
      </c>
      <c r="S104" s="140">
        <v>0</v>
      </c>
      <c r="T104" s="141">
        <f t="shared" si="3"/>
        <v>0</v>
      </c>
      <c r="AR104" s="142" t="s">
        <v>142</v>
      </c>
      <c r="AT104" s="142" t="s">
        <v>144</v>
      </c>
      <c r="AU104" s="142" t="s">
        <v>21</v>
      </c>
      <c r="AY104" s="13" t="s">
        <v>134</v>
      </c>
      <c r="BE104" s="143">
        <f t="shared" si="4"/>
        <v>0</v>
      </c>
      <c r="BF104" s="143">
        <f t="shared" si="5"/>
        <v>0</v>
      </c>
      <c r="BG104" s="143">
        <f t="shared" si="6"/>
        <v>0</v>
      </c>
      <c r="BH104" s="143">
        <f t="shared" si="7"/>
        <v>0</v>
      </c>
      <c r="BI104" s="143">
        <f t="shared" si="8"/>
        <v>0</v>
      </c>
      <c r="BJ104" s="13" t="s">
        <v>40</v>
      </c>
      <c r="BK104" s="143">
        <f t="shared" si="9"/>
        <v>0</v>
      </c>
      <c r="BL104" s="13" t="s">
        <v>142</v>
      </c>
      <c r="BM104" s="142" t="s">
        <v>222</v>
      </c>
    </row>
    <row r="105" spans="2:65" s="1" customFormat="1" ht="78" customHeight="1">
      <c r="B105" s="29"/>
      <c r="C105" s="129" t="s">
        <v>223</v>
      </c>
      <c r="D105" s="129" t="s">
        <v>137</v>
      </c>
      <c r="E105" s="130" t="s">
        <v>224</v>
      </c>
      <c r="F105" s="131" t="s">
        <v>225</v>
      </c>
      <c r="G105" s="132" t="s">
        <v>140</v>
      </c>
      <c r="H105" s="133">
        <v>15</v>
      </c>
      <c r="I105" s="134"/>
      <c r="J105" s="135">
        <f t="shared" si="0"/>
        <v>0</v>
      </c>
      <c r="K105" s="136"/>
      <c r="L105" s="137"/>
      <c r="M105" s="138" t="s">
        <v>33</v>
      </c>
      <c r="N105" s="139" t="s">
        <v>51</v>
      </c>
      <c r="P105" s="140">
        <f t="shared" si="1"/>
        <v>0</v>
      </c>
      <c r="Q105" s="140">
        <v>0</v>
      </c>
      <c r="R105" s="140">
        <f t="shared" si="2"/>
        <v>0</v>
      </c>
      <c r="S105" s="140">
        <v>0</v>
      </c>
      <c r="T105" s="141">
        <f t="shared" si="3"/>
        <v>0</v>
      </c>
      <c r="AR105" s="142" t="s">
        <v>141</v>
      </c>
      <c r="AT105" s="142" t="s">
        <v>137</v>
      </c>
      <c r="AU105" s="142" t="s">
        <v>21</v>
      </c>
      <c r="AY105" s="13" t="s">
        <v>134</v>
      </c>
      <c r="BE105" s="143">
        <f t="shared" si="4"/>
        <v>0</v>
      </c>
      <c r="BF105" s="143">
        <f t="shared" si="5"/>
        <v>0</v>
      </c>
      <c r="BG105" s="143">
        <f t="shared" si="6"/>
        <v>0</v>
      </c>
      <c r="BH105" s="143">
        <f t="shared" si="7"/>
        <v>0</v>
      </c>
      <c r="BI105" s="143">
        <f t="shared" si="8"/>
        <v>0</v>
      </c>
      <c r="BJ105" s="13" t="s">
        <v>40</v>
      </c>
      <c r="BK105" s="143">
        <f t="shared" si="9"/>
        <v>0</v>
      </c>
      <c r="BL105" s="13" t="s">
        <v>142</v>
      </c>
      <c r="BM105" s="142" t="s">
        <v>226</v>
      </c>
    </row>
    <row r="106" spans="2:65" s="1" customFormat="1" ht="16.5" customHeight="1">
      <c r="B106" s="29"/>
      <c r="C106" s="144" t="s">
        <v>227</v>
      </c>
      <c r="D106" s="144" t="s">
        <v>144</v>
      </c>
      <c r="E106" s="145" t="s">
        <v>228</v>
      </c>
      <c r="F106" s="146" t="s">
        <v>229</v>
      </c>
      <c r="G106" s="147" t="s">
        <v>140</v>
      </c>
      <c r="H106" s="148">
        <v>15</v>
      </c>
      <c r="I106" s="149"/>
      <c r="J106" s="150">
        <f t="shared" si="0"/>
        <v>0</v>
      </c>
      <c r="K106" s="151"/>
      <c r="L106" s="29"/>
      <c r="M106" s="152" t="s">
        <v>33</v>
      </c>
      <c r="N106" s="153" t="s">
        <v>51</v>
      </c>
      <c r="P106" s="140">
        <f t="shared" si="1"/>
        <v>0</v>
      </c>
      <c r="Q106" s="140">
        <v>0.35743999999999998</v>
      </c>
      <c r="R106" s="140">
        <f t="shared" si="2"/>
        <v>5.3615999999999993</v>
      </c>
      <c r="S106" s="140">
        <v>0</v>
      </c>
      <c r="T106" s="141">
        <f t="shared" si="3"/>
        <v>0</v>
      </c>
      <c r="AR106" s="142" t="s">
        <v>142</v>
      </c>
      <c r="AT106" s="142" t="s">
        <v>144</v>
      </c>
      <c r="AU106" s="142" t="s">
        <v>21</v>
      </c>
      <c r="AY106" s="13" t="s">
        <v>134</v>
      </c>
      <c r="BE106" s="143">
        <f t="shared" si="4"/>
        <v>0</v>
      </c>
      <c r="BF106" s="143">
        <f t="shared" si="5"/>
        <v>0</v>
      </c>
      <c r="BG106" s="143">
        <f t="shared" si="6"/>
        <v>0</v>
      </c>
      <c r="BH106" s="143">
        <f t="shared" si="7"/>
        <v>0</v>
      </c>
      <c r="BI106" s="143">
        <f t="shared" si="8"/>
        <v>0</v>
      </c>
      <c r="BJ106" s="13" t="s">
        <v>40</v>
      </c>
      <c r="BK106" s="143">
        <f t="shared" si="9"/>
        <v>0</v>
      </c>
      <c r="BL106" s="13" t="s">
        <v>142</v>
      </c>
      <c r="BM106" s="142" t="s">
        <v>230</v>
      </c>
    </row>
    <row r="107" spans="2:65" s="1" customFormat="1" ht="16.5" customHeight="1">
      <c r="B107" s="29"/>
      <c r="C107" s="144" t="s">
        <v>231</v>
      </c>
      <c r="D107" s="144" t="s">
        <v>144</v>
      </c>
      <c r="E107" s="145" t="s">
        <v>232</v>
      </c>
      <c r="F107" s="146" t="s">
        <v>150</v>
      </c>
      <c r="G107" s="147" t="s">
        <v>140</v>
      </c>
      <c r="H107" s="148">
        <v>15</v>
      </c>
      <c r="I107" s="149"/>
      <c r="J107" s="150">
        <f t="shared" si="0"/>
        <v>0</v>
      </c>
      <c r="K107" s="151"/>
      <c r="L107" s="29"/>
      <c r="M107" s="152" t="s">
        <v>33</v>
      </c>
      <c r="N107" s="153" t="s">
        <v>51</v>
      </c>
      <c r="P107" s="140">
        <f t="shared" si="1"/>
        <v>0</v>
      </c>
      <c r="Q107" s="140">
        <v>0</v>
      </c>
      <c r="R107" s="140">
        <f t="shared" si="2"/>
        <v>0</v>
      </c>
      <c r="S107" s="140">
        <v>0</v>
      </c>
      <c r="T107" s="141">
        <f t="shared" si="3"/>
        <v>0</v>
      </c>
      <c r="AR107" s="142" t="s">
        <v>142</v>
      </c>
      <c r="AT107" s="142" t="s">
        <v>144</v>
      </c>
      <c r="AU107" s="142" t="s">
        <v>21</v>
      </c>
      <c r="AY107" s="13" t="s">
        <v>134</v>
      </c>
      <c r="BE107" s="143">
        <f t="shared" si="4"/>
        <v>0</v>
      </c>
      <c r="BF107" s="143">
        <f t="shared" si="5"/>
        <v>0</v>
      </c>
      <c r="BG107" s="143">
        <f t="shared" si="6"/>
        <v>0</v>
      </c>
      <c r="BH107" s="143">
        <f t="shared" si="7"/>
        <v>0</v>
      </c>
      <c r="BI107" s="143">
        <f t="shared" si="8"/>
        <v>0</v>
      </c>
      <c r="BJ107" s="13" t="s">
        <v>40</v>
      </c>
      <c r="BK107" s="143">
        <f t="shared" si="9"/>
        <v>0</v>
      </c>
      <c r="BL107" s="13" t="s">
        <v>142</v>
      </c>
      <c r="BM107" s="142" t="s">
        <v>233</v>
      </c>
    </row>
    <row r="108" spans="2:65" s="1" customFormat="1" ht="44.25" customHeight="1">
      <c r="B108" s="29"/>
      <c r="C108" s="129" t="s">
        <v>234</v>
      </c>
      <c r="D108" s="129" t="s">
        <v>137</v>
      </c>
      <c r="E108" s="130" t="s">
        <v>235</v>
      </c>
      <c r="F108" s="131" t="s">
        <v>236</v>
      </c>
      <c r="G108" s="132" t="s">
        <v>140</v>
      </c>
      <c r="H108" s="133">
        <v>15</v>
      </c>
      <c r="I108" s="134"/>
      <c r="J108" s="135">
        <f t="shared" si="0"/>
        <v>0</v>
      </c>
      <c r="K108" s="136"/>
      <c r="L108" s="137"/>
      <c r="M108" s="138" t="s">
        <v>33</v>
      </c>
      <c r="N108" s="139" t="s">
        <v>51</v>
      </c>
      <c r="P108" s="140">
        <f t="shared" si="1"/>
        <v>0</v>
      </c>
      <c r="Q108" s="140">
        <v>0</v>
      </c>
      <c r="R108" s="140">
        <f t="shared" si="2"/>
        <v>0</v>
      </c>
      <c r="S108" s="140">
        <v>0</v>
      </c>
      <c r="T108" s="141">
        <f t="shared" si="3"/>
        <v>0</v>
      </c>
      <c r="AR108" s="142" t="s">
        <v>141</v>
      </c>
      <c r="AT108" s="142" t="s">
        <v>137</v>
      </c>
      <c r="AU108" s="142" t="s">
        <v>21</v>
      </c>
      <c r="AY108" s="13" t="s">
        <v>134</v>
      </c>
      <c r="BE108" s="143">
        <f t="shared" si="4"/>
        <v>0</v>
      </c>
      <c r="BF108" s="143">
        <f t="shared" si="5"/>
        <v>0</v>
      </c>
      <c r="BG108" s="143">
        <f t="shared" si="6"/>
        <v>0</v>
      </c>
      <c r="BH108" s="143">
        <f t="shared" si="7"/>
        <v>0</v>
      </c>
      <c r="BI108" s="143">
        <f t="shared" si="8"/>
        <v>0</v>
      </c>
      <c r="BJ108" s="13" t="s">
        <v>40</v>
      </c>
      <c r="BK108" s="143">
        <f t="shared" si="9"/>
        <v>0</v>
      </c>
      <c r="BL108" s="13" t="s">
        <v>142</v>
      </c>
      <c r="BM108" s="142" t="s">
        <v>237</v>
      </c>
    </row>
    <row r="109" spans="2:65" s="1" customFormat="1" ht="16.5" customHeight="1">
      <c r="B109" s="29"/>
      <c r="C109" s="144" t="s">
        <v>238</v>
      </c>
      <c r="D109" s="144" t="s">
        <v>144</v>
      </c>
      <c r="E109" s="145" t="s">
        <v>239</v>
      </c>
      <c r="F109" s="146" t="s">
        <v>240</v>
      </c>
      <c r="G109" s="147" t="s">
        <v>140</v>
      </c>
      <c r="H109" s="148">
        <v>15</v>
      </c>
      <c r="I109" s="149"/>
      <c r="J109" s="150">
        <f t="shared" si="0"/>
        <v>0</v>
      </c>
      <c r="K109" s="151"/>
      <c r="L109" s="29"/>
      <c r="M109" s="152" t="s">
        <v>33</v>
      </c>
      <c r="N109" s="153" t="s">
        <v>51</v>
      </c>
      <c r="P109" s="140">
        <f t="shared" si="1"/>
        <v>0</v>
      </c>
      <c r="Q109" s="140">
        <v>0.35743999999999998</v>
      </c>
      <c r="R109" s="140">
        <f t="shared" si="2"/>
        <v>5.3615999999999993</v>
      </c>
      <c r="S109" s="140">
        <v>0</v>
      </c>
      <c r="T109" s="141">
        <f t="shared" si="3"/>
        <v>0</v>
      </c>
      <c r="AR109" s="142" t="s">
        <v>142</v>
      </c>
      <c r="AT109" s="142" t="s">
        <v>144</v>
      </c>
      <c r="AU109" s="142" t="s">
        <v>21</v>
      </c>
      <c r="AY109" s="13" t="s">
        <v>134</v>
      </c>
      <c r="BE109" s="143">
        <f t="shared" si="4"/>
        <v>0</v>
      </c>
      <c r="BF109" s="143">
        <f t="shared" si="5"/>
        <v>0</v>
      </c>
      <c r="BG109" s="143">
        <f t="shared" si="6"/>
        <v>0</v>
      </c>
      <c r="BH109" s="143">
        <f t="shared" si="7"/>
        <v>0</v>
      </c>
      <c r="BI109" s="143">
        <f t="shared" si="8"/>
        <v>0</v>
      </c>
      <c r="BJ109" s="13" t="s">
        <v>40</v>
      </c>
      <c r="BK109" s="143">
        <f t="shared" si="9"/>
        <v>0</v>
      </c>
      <c r="BL109" s="13" t="s">
        <v>142</v>
      </c>
      <c r="BM109" s="142" t="s">
        <v>241</v>
      </c>
    </row>
    <row r="110" spans="2:65" s="1" customFormat="1" ht="16.5" customHeight="1">
      <c r="B110" s="29"/>
      <c r="C110" s="144" t="s">
        <v>7</v>
      </c>
      <c r="D110" s="144" t="s">
        <v>144</v>
      </c>
      <c r="E110" s="145" t="s">
        <v>242</v>
      </c>
      <c r="F110" s="146" t="s">
        <v>150</v>
      </c>
      <c r="G110" s="147" t="s">
        <v>140</v>
      </c>
      <c r="H110" s="148">
        <v>15</v>
      </c>
      <c r="I110" s="149"/>
      <c r="J110" s="150">
        <f t="shared" si="0"/>
        <v>0</v>
      </c>
      <c r="K110" s="151"/>
      <c r="L110" s="29"/>
      <c r="M110" s="152" t="s">
        <v>33</v>
      </c>
      <c r="N110" s="153" t="s">
        <v>51</v>
      </c>
      <c r="P110" s="140">
        <f t="shared" si="1"/>
        <v>0</v>
      </c>
      <c r="Q110" s="140">
        <v>0</v>
      </c>
      <c r="R110" s="140">
        <f t="shared" si="2"/>
        <v>0</v>
      </c>
      <c r="S110" s="140">
        <v>0</v>
      </c>
      <c r="T110" s="141">
        <f t="shared" si="3"/>
        <v>0</v>
      </c>
      <c r="AR110" s="142" t="s">
        <v>142</v>
      </c>
      <c r="AT110" s="142" t="s">
        <v>144</v>
      </c>
      <c r="AU110" s="142" t="s">
        <v>21</v>
      </c>
      <c r="AY110" s="13" t="s">
        <v>134</v>
      </c>
      <c r="BE110" s="143">
        <f t="shared" si="4"/>
        <v>0</v>
      </c>
      <c r="BF110" s="143">
        <f t="shared" si="5"/>
        <v>0</v>
      </c>
      <c r="BG110" s="143">
        <f t="shared" si="6"/>
        <v>0</v>
      </c>
      <c r="BH110" s="143">
        <f t="shared" si="7"/>
        <v>0</v>
      </c>
      <c r="BI110" s="143">
        <f t="shared" si="8"/>
        <v>0</v>
      </c>
      <c r="BJ110" s="13" t="s">
        <v>40</v>
      </c>
      <c r="BK110" s="143">
        <f t="shared" si="9"/>
        <v>0</v>
      </c>
      <c r="BL110" s="13" t="s">
        <v>142</v>
      </c>
      <c r="BM110" s="142" t="s">
        <v>243</v>
      </c>
    </row>
    <row r="111" spans="2:65" s="1" customFormat="1" ht="37.9" customHeight="1">
      <c r="B111" s="29"/>
      <c r="C111" s="129" t="s">
        <v>244</v>
      </c>
      <c r="D111" s="129" t="s">
        <v>137</v>
      </c>
      <c r="E111" s="130" t="s">
        <v>245</v>
      </c>
      <c r="F111" s="131" t="s">
        <v>306</v>
      </c>
      <c r="G111" s="132" t="s">
        <v>140</v>
      </c>
      <c r="H111" s="133">
        <v>1</v>
      </c>
      <c r="I111" s="134"/>
      <c r="J111" s="135">
        <f t="shared" si="0"/>
        <v>0</v>
      </c>
      <c r="K111" s="136"/>
      <c r="L111" s="137"/>
      <c r="M111" s="138" t="s">
        <v>33</v>
      </c>
      <c r="N111" s="139" t="s">
        <v>51</v>
      </c>
      <c r="P111" s="140">
        <f t="shared" si="1"/>
        <v>0</v>
      </c>
      <c r="Q111" s="140">
        <v>0</v>
      </c>
      <c r="R111" s="140">
        <f t="shared" si="2"/>
        <v>0</v>
      </c>
      <c r="S111" s="140">
        <v>0</v>
      </c>
      <c r="T111" s="141">
        <f t="shared" si="3"/>
        <v>0</v>
      </c>
      <c r="AR111" s="142" t="s">
        <v>141</v>
      </c>
      <c r="AT111" s="142" t="s">
        <v>137</v>
      </c>
      <c r="AU111" s="142" t="s">
        <v>21</v>
      </c>
      <c r="AY111" s="13" t="s">
        <v>134</v>
      </c>
      <c r="BE111" s="143">
        <f t="shared" si="4"/>
        <v>0</v>
      </c>
      <c r="BF111" s="143">
        <f t="shared" si="5"/>
        <v>0</v>
      </c>
      <c r="BG111" s="143">
        <f t="shared" si="6"/>
        <v>0</v>
      </c>
      <c r="BH111" s="143">
        <f t="shared" si="7"/>
        <v>0</v>
      </c>
      <c r="BI111" s="143">
        <f t="shared" si="8"/>
        <v>0</v>
      </c>
      <c r="BJ111" s="13" t="s">
        <v>40</v>
      </c>
      <c r="BK111" s="143">
        <f t="shared" si="9"/>
        <v>0</v>
      </c>
      <c r="BL111" s="13" t="s">
        <v>142</v>
      </c>
      <c r="BM111" s="142" t="s">
        <v>246</v>
      </c>
    </row>
    <row r="112" spans="2:65" s="1" customFormat="1" ht="16.5" customHeight="1">
      <c r="B112" s="29"/>
      <c r="C112" s="144" t="s">
        <v>247</v>
      </c>
      <c r="D112" s="144" t="s">
        <v>144</v>
      </c>
      <c r="E112" s="145" t="s">
        <v>248</v>
      </c>
      <c r="F112" s="146" t="s">
        <v>249</v>
      </c>
      <c r="G112" s="147" t="s">
        <v>140</v>
      </c>
      <c r="H112" s="148">
        <v>1</v>
      </c>
      <c r="I112" s="149"/>
      <c r="J112" s="150">
        <f t="shared" si="0"/>
        <v>0</v>
      </c>
      <c r="K112" s="151"/>
      <c r="L112" s="29"/>
      <c r="M112" s="154" t="s">
        <v>33</v>
      </c>
      <c r="N112" s="155" t="s">
        <v>51</v>
      </c>
      <c r="O112" s="156"/>
      <c r="P112" s="157">
        <f t="shared" si="1"/>
        <v>0</v>
      </c>
      <c r="Q112" s="157">
        <v>0.35743999999999998</v>
      </c>
      <c r="R112" s="157">
        <f t="shared" si="2"/>
        <v>0.35743999999999998</v>
      </c>
      <c r="S112" s="157">
        <v>0</v>
      </c>
      <c r="T112" s="158">
        <f t="shared" si="3"/>
        <v>0</v>
      </c>
      <c r="AR112" s="142" t="s">
        <v>142</v>
      </c>
      <c r="AT112" s="142" t="s">
        <v>144</v>
      </c>
      <c r="AU112" s="142" t="s">
        <v>21</v>
      </c>
      <c r="AY112" s="13" t="s">
        <v>134</v>
      </c>
      <c r="BE112" s="143">
        <f t="shared" si="4"/>
        <v>0</v>
      </c>
      <c r="BF112" s="143">
        <f t="shared" si="5"/>
        <v>0</v>
      </c>
      <c r="BG112" s="143">
        <f t="shared" si="6"/>
        <v>0</v>
      </c>
      <c r="BH112" s="143">
        <f t="shared" si="7"/>
        <v>0</v>
      </c>
      <c r="BI112" s="143">
        <f t="shared" si="8"/>
        <v>0</v>
      </c>
      <c r="BJ112" s="13" t="s">
        <v>40</v>
      </c>
      <c r="BK112" s="143">
        <f t="shared" si="9"/>
        <v>0</v>
      </c>
      <c r="BL112" s="13" t="s">
        <v>142</v>
      </c>
      <c r="BM112" s="142" t="s">
        <v>250</v>
      </c>
    </row>
    <row r="113" spans="2:12" s="1" customFormat="1" ht="7" customHeight="1"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29"/>
    </row>
  </sheetData>
  <sheetProtection algorithmName="SHA-512" hashValue="5AY8pRR098MPKT3mSmHWXoWfbBsbGk2NRI9yD1gcUi4tDIJnrm3Gvk3vdicU72jNJ2MxfCWnVfJ+6euYGA9qHQ==" saltValue="FEgge8kPwB93/LT30+hWBA==" spinCount="100000" sheet="1" objects="1" scenarios="1" formatColumns="0" formatRows="0" autoFilter="0"/>
  <autoFilter ref="C86:K112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17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3" t="s">
        <v>107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21</v>
      </c>
    </row>
    <row r="4" spans="2:46" ht="25" customHeight="1">
      <c r="B4" s="16"/>
      <c r="D4" s="17" t="s">
        <v>108</v>
      </c>
      <c r="L4" s="16"/>
      <c r="M4" s="87" t="s">
        <v>10</v>
      </c>
      <c r="AT4" s="13" t="s">
        <v>4</v>
      </c>
    </row>
    <row r="5" spans="2:46" ht="7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210" t="str">
        <f>'Rekapitulace stavby'!K6</f>
        <v>REVITALIZACE ZELENÉ INFRASTRUKTURY NEMOCNICE HAVÍŘOV, p.o. - SO 2 Mobiliář</v>
      </c>
      <c r="F7" s="211"/>
      <c r="G7" s="211"/>
      <c r="H7" s="211"/>
      <c r="L7" s="16"/>
    </row>
    <row r="8" spans="2:46" ht="12" customHeight="1">
      <c r="B8" s="16"/>
      <c r="D8" s="23" t="s">
        <v>109</v>
      </c>
      <c r="L8" s="16"/>
    </row>
    <row r="9" spans="2:46" s="1" customFormat="1" ht="16.5" customHeight="1">
      <c r="B9" s="29"/>
      <c r="E9" s="210" t="s">
        <v>251</v>
      </c>
      <c r="F9" s="209"/>
      <c r="G9" s="209"/>
      <c r="H9" s="209"/>
      <c r="L9" s="29"/>
    </row>
    <row r="10" spans="2:46" s="1" customFormat="1" ht="12" customHeight="1">
      <c r="B10" s="29"/>
      <c r="D10" s="23" t="s">
        <v>111</v>
      </c>
      <c r="L10" s="29"/>
    </row>
    <row r="11" spans="2:46" s="1" customFormat="1" ht="16.5" customHeight="1">
      <c r="B11" s="29"/>
      <c r="E11" s="200" t="s">
        <v>252</v>
      </c>
      <c r="F11" s="209"/>
      <c r="G11" s="209"/>
      <c r="H11" s="209"/>
      <c r="L11" s="29"/>
    </row>
    <row r="12" spans="2:46" s="1" customFormat="1">
      <c r="B12" s="29"/>
      <c r="L12" s="29"/>
    </row>
    <row r="13" spans="2:46" s="1" customFormat="1" ht="12" customHeight="1">
      <c r="B13" s="29"/>
      <c r="D13" s="23" t="s">
        <v>18</v>
      </c>
      <c r="F13" s="21" t="s">
        <v>19</v>
      </c>
      <c r="I13" s="23" t="s">
        <v>20</v>
      </c>
      <c r="J13" s="21" t="s">
        <v>33</v>
      </c>
      <c r="L13" s="29"/>
    </row>
    <row r="14" spans="2:46" s="1" customFormat="1" ht="12" customHeight="1">
      <c r="B14" s="29"/>
      <c r="D14" s="23" t="s">
        <v>22</v>
      </c>
      <c r="F14" s="21" t="s">
        <v>23</v>
      </c>
      <c r="I14" s="23" t="s">
        <v>24</v>
      </c>
      <c r="J14" s="46" t="str">
        <f>'Rekapitulace stavby'!AN8</f>
        <v>30. 11. 2023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3" t="s">
        <v>28</v>
      </c>
      <c r="I16" s="23" t="s">
        <v>29</v>
      </c>
      <c r="J16" s="21" t="s">
        <v>30</v>
      </c>
      <c r="L16" s="29"/>
    </row>
    <row r="17" spans="2:12" s="1" customFormat="1" ht="18" customHeight="1">
      <c r="B17" s="29"/>
      <c r="E17" s="21" t="s">
        <v>31</v>
      </c>
      <c r="I17" s="23" t="s">
        <v>32</v>
      </c>
      <c r="J17" s="21" t="s">
        <v>33</v>
      </c>
      <c r="L17" s="29"/>
    </row>
    <row r="18" spans="2:12" s="1" customFormat="1" ht="7" customHeight="1">
      <c r="B18" s="29"/>
      <c r="L18" s="29"/>
    </row>
    <row r="19" spans="2:12" s="1" customFormat="1" ht="12" customHeight="1">
      <c r="B19" s="29"/>
      <c r="D19" s="23" t="s">
        <v>34</v>
      </c>
      <c r="I19" s="23" t="s">
        <v>29</v>
      </c>
      <c r="J19" s="24" t="str">
        <f>'Rekapitulace stavby'!AN13</f>
        <v>Vyplň údaj</v>
      </c>
      <c r="L19" s="29"/>
    </row>
    <row r="20" spans="2:12" s="1" customFormat="1" ht="18" customHeight="1">
      <c r="B20" s="29"/>
      <c r="E20" s="212" t="str">
        <f>'Rekapitulace stavby'!E14</f>
        <v>Vyplň údaj</v>
      </c>
      <c r="F20" s="179"/>
      <c r="G20" s="179"/>
      <c r="H20" s="179"/>
      <c r="I20" s="23" t="s">
        <v>32</v>
      </c>
      <c r="J20" s="24" t="str">
        <f>'Rekapitulace stavby'!AN14</f>
        <v>Vyplň údaj</v>
      </c>
      <c r="L20" s="29"/>
    </row>
    <row r="21" spans="2:12" s="1" customFormat="1" ht="7" customHeight="1">
      <c r="B21" s="29"/>
      <c r="L21" s="29"/>
    </row>
    <row r="22" spans="2:12" s="1" customFormat="1" ht="12" customHeight="1">
      <c r="B22" s="29"/>
      <c r="D22" s="23" t="s">
        <v>36</v>
      </c>
      <c r="I22" s="23" t="s">
        <v>29</v>
      </c>
      <c r="J22" s="21" t="s">
        <v>37</v>
      </c>
      <c r="L22" s="29"/>
    </row>
    <row r="23" spans="2:12" s="1" customFormat="1" ht="18" customHeight="1">
      <c r="B23" s="29"/>
      <c r="E23" s="21" t="s">
        <v>38</v>
      </c>
      <c r="I23" s="23" t="s">
        <v>32</v>
      </c>
      <c r="J23" s="21" t="s">
        <v>33</v>
      </c>
      <c r="L23" s="29"/>
    </row>
    <row r="24" spans="2:12" s="1" customFormat="1" ht="7" customHeight="1">
      <c r="B24" s="29"/>
      <c r="L24" s="29"/>
    </row>
    <row r="25" spans="2:12" s="1" customFormat="1" ht="12" customHeight="1">
      <c r="B25" s="29"/>
      <c r="D25" s="23" t="s">
        <v>41</v>
      </c>
      <c r="I25" s="23" t="s">
        <v>29</v>
      </c>
      <c r="J25" s="21" t="s">
        <v>42</v>
      </c>
      <c r="L25" s="29"/>
    </row>
    <row r="26" spans="2:12" s="1" customFormat="1" ht="18" customHeight="1">
      <c r="B26" s="29"/>
      <c r="E26" s="21" t="s">
        <v>43</v>
      </c>
      <c r="I26" s="23" t="s">
        <v>32</v>
      </c>
      <c r="J26" s="21" t="s">
        <v>33</v>
      </c>
      <c r="L26" s="29"/>
    </row>
    <row r="27" spans="2:12" s="1" customFormat="1" ht="7" customHeight="1">
      <c r="B27" s="29"/>
      <c r="L27" s="29"/>
    </row>
    <row r="28" spans="2:12" s="1" customFormat="1" ht="12" customHeight="1">
      <c r="B28" s="29"/>
      <c r="D28" s="23" t="s">
        <v>44</v>
      </c>
      <c r="L28" s="29"/>
    </row>
    <row r="29" spans="2:12" s="7" customFormat="1" ht="16.5" customHeight="1">
      <c r="B29" s="88"/>
      <c r="E29" s="183" t="s">
        <v>33</v>
      </c>
      <c r="F29" s="183"/>
      <c r="G29" s="183"/>
      <c r="H29" s="183"/>
      <c r="L29" s="88"/>
    </row>
    <row r="30" spans="2:12" s="1" customFormat="1" ht="7" customHeight="1">
      <c r="B30" s="29"/>
      <c r="L30" s="29"/>
    </row>
    <row r="31" spans="2:12" s="1" customFormat="1" ht="7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25.4" customHeight="1">
      <c r="B32" s="29"/>
      <c r="D32" s="89" t="s">
        <v>46</v>
      </c>
      <c r="J32" s="60">
        <f>ROUND(J91, 0)</f>
        <v>0</v>
      </c>
      <c r="L32" s="29"/>
    </row>
    <row r="33" spans="2:12" s="1" customFormat="1" ht="7" customHeight="1">
      <c r="B33" s="29"/>
      <c r="D33" s="47"/>
      <c r="E33" s="47"/>
      <c r="F33" s="47"/>
      <c r="G33" s="47"/>
      <c r="H33" s="47"/>
      <c r="I33" s="47"/>
      <c r="J33" s="47"/>
      <c r="K33" s="47"/>
      <c r="L33" s="29"/>
    </row>
    <row r="34" spans="2:12" s="1" customFormat="1" ht="14.5" customHeight="1">
      <c r="B34" s="29"/>
      <c r="F34" s="32" t="s">
        <v>48</v>
      </c>
      <c r="I34" s="32" t="s">
        <v>47</v>
      </c>
      <c r="J34" s="32" t="s">
        <v>49</v>
      </c>
      <c r="L34" s="29"/>
    </row>
    <row r="35" spans="2:12" s="1" customFormat="1" ht="14.5" customHeight="1">
      <c r="B35" s="29"/>
      <c r="D35" s="49" t="s">
        <v>50</v>
      </c>
      <c r="E35" s="23" t="s">
        <v>51</v>
      </c>
      <c r="F35" s="80">
        <f>ROUND((SUM(BE91:BE116)),  0)</f>
        <v>0</v>
      </c>
      <c r="I35" s="90">
        <v>0.21</v>
      </c>
      <c r="J35" s="80">
        <f>ROUND(((SUM(BE91:BE116))*I35),  0)</f>
        <v>0</v>
      </c>
      <c r="L35" s="29"/>
    </row>
    <row r="36" spans="2:12" s="1" customFormat="1" ht="14.5" customHeight="1">
      <c r="B36" s="29"/>
      <c r="E36" s="23" t="s">
        <v>52</v>
      </c>
      <c r="F36" s="80">
        <f>ROUND((SUM(BF91:BF116)),  0)</f>
        <v>0</v>
      </c>
      <c r="I36" s="90">
        <v>0.15</v>
      </c>
      <c r="J36" s="80">
        <f>ROUND(((SUM(BF91:BF116))*I36),  0)</f>
        <v>0</v>
      </c>
      <c r="L36" s="29"/>
    </row>
    <row r="37" spans="2:12" s="1" customFormat="1" ht="14.5" hidden="1" customHeight="1">
      <c r="B37" s="29"/>
      <c r="E37" s="23" t="s">
        <v>53</v>
      </c>
      <c r="F37" s="80">
        <f>ROUND((SUM(BG91:BG116)),  0)</f>
        <v>0</v>
      </c>
      <c r="I37" s="90">
        <v>0.21</v>
      </c>
      <c r="J37" s="80">
        <f>0</f>
        <v>0</v>
      </c>
      <c r="L37" s="29"/>
    </row>
    <row r="38" spans="2:12" s="1" customFormat="1" ht="14.5" hidden="1" customHeight="1">
      <c r="B38" s="29"/>
      <c r="E38" s="23" t="s">
        <v>54</v>
      </c>
      <c r="F38" s="80">
        <f>ROUND((SUM(BH91:BH116)),  0)</f>
        <v>0</v>
      </c>
      <c r="I38" s="90">
        <v>0.15</v>
      </c>
      <c r="J38" s="80">
        <f>0</f>
        <v>0</v>
      </c>
      <c r="L38" s="29"/>
    </row>
    <row r="39" spans="2:12" s="1" customFormat="1" ht="14.5" hidden="1" customHeight="1">
      <c r="B39" s="29"/>
      <c r="E39" s="23" t="s">
        <v>55</v>
      </c>
      <c r="F39" s="80">
        <f>ROUND((SUM(BI91:BI116)),  0)</f>
        <v>0</v>
      </c>
      <c r="I39" s="90">
        <v>0</v>
      </c>
      <c r="J39" s="80">
        <f>0</f>
        <v>0</v>
      </c>
      <c r="L39" s="29"/>
    </row>
    <row r="40" spans="2:12" s="1" customFormat="1" ht="7" customHeight="1">
      <c r="B40" s="29"/>
      <c r="L40" s="29"/>
    </row>
    <row r="41" spans="2:12" s="1" customFormat="1" ht="25.4" customHeight="1">
      <c r="B41" s="29"/>
      <c r="C41" s="91"/>
      <c r="D41" s="92" t="s">
        <v>56</v>
      </c>
      <c r="E41" s="51"/>
      <c r="F41" s="51"/>
      <c r="G41" s="93" t="s">
        <v>57</v>
      </c>
      <c r="H41" s="94" t="s">
        <v>58</v>
      </c>
      <c r="I41" s="51"/>
      <c r="J41" s="95">
        <f>SUM(J32:J39)</f>
        <v>0</v>
      </c>
      <c r="K41" s="96"/>
      <c r="L41" s="29"/>
    </row>
    <row r="42" spans="2:12" s="1" customFormat="1" ht="14.5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9"/>
    </row>
    <row r="46" spans="2:12" s="1" customFormat="1" ht="7" hidden="1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29"/>
    </row>
    <row r="47" spans="2:12" s="1" customFormat="1" ht="25" hidden="1" customHeight="1">
      <c r="B47" s="29"/>
      <c r="C47" s="17" t="s">
        <v>113</v>
      </c>
      <c r="L47" s="29"/>
    </row>
    <row r="48" spans="2:12" s="1" customFormat="1" ht="7" hidden="1" customHeight="1">
      <c r="B48" s="29"/>
      <c r="L48" s="29"/>
    </row>
    <row r="49" spans="2:47" s="1" customFormat="1" ht="12" hidden="1" customHeight="1">
      <c r="B49" s="29"/>
      <c r="C49" s="23" t="s">
        <v>16</v>
      </c>
      <c r="L49" s="29"/>
    </row>
    <row r="50" spans="2:47" s="1" customFormat="1" ht="26.25" hidden="1" customHeight="1">
      <c r="B50" s="29"/>
      <c r="E50" s="210" t="str">
        <f>E7</f>
        <v>REVITALIZACE ZELENÉ INFRASTRUKTURY NEMOCNICE HAVÍŘOV, p.o. - SO 2 Mobiliář</v>
      </c>
      <c r="F50" s="211"/>
      <c r="G50" s="211"/>
      <c r="H50" s="211"/>
      <c r="L50" s="29"/>
    </row>
    <row r="51" spans="2:47" ht="12" hidden="1" customHeight="1">
      <c r="B51" s="16"/>
      <c r="C51" s="23" t="s">
        <v>109</v>
      </c>
      <c r="L51" s="16"/>
    </row>
    <row r="52" spans="2:47" s="1" customFormat="1" ht="16.5" hidden="1" customHeight="1">
      <c r="B52" s="29"/>
      <c r="E52" s="210" t="s">
        <v>251</v>
      </c>
      <c r="F52" s="209"/>
      <c r="G52" s="209"/>
      <c r="H52" s="209"/>
      <c r="L52" s="29"/>
    </row>
    <row r="53" spans="2:47" s="1" customFormat="1" ht="12" hidden="1" customHeight="1">
      <c r="B53" s="29"/>
      <c r="C53" s="23" t="s">
        <v>111</v>
      </c>
      <c r="L53" s="29"/>
    </row>
    <row r="54" spans="2:47" s="1" customFormat="1" ht="16.5" hidden="1" customHeight="1">
      <c r="B54" s="29"/>
      <c r="E54" s="200" t="str">
        <f>E11</f>
        <v>R - Vedlejší a ostatní náklady</v>
      </c>
      <c r="F54" s="209"/>
      <c r="G54" s="209"/>
      <c r="H54" s="209"/>
      <c r="L54" s="29"/>
    </row>
    <row r="55" spans="2:47" s="1" customFormat="1" ht="7" hidden="1" customHeight="1">
      <c r="B55" s="29"/>
      <c r="L55" s="29"/>
    </row>
    <row r="56" spans="2:47" s="1" customFormat="1" ht="12" hidden="1" customHeight="1">
      <c r="B56" s="29"/>
      <c r="C56" s="23" t="s">
        <v>22</v>
      </c>
      <c r="F56" s="21" t="str">
        <f>F14</f>
        <v xml:space="preserve"> </v>
      </c>
      <c r="I56" s="23" t="s">
        <v>24</v>
      </c>
      <c r="J56" s="46" t="str">
        <f>IF(J14="","",J14)</f>
        <v>30. 11. 2023</v>
      </c>
      <c r="L56" s="29"/>
    </row>
    <row r="57" spans="2:47" s="1" customFormat="1" ht="7" hidden="1" customHeight="1">
      <c r="B57" s="29"/>
      <c r="L57" s="29"/>
    </row>
    <row r="58" spans="2:47" s="1" customFormat="1" ht="25.75" hidden="1" customHeight="1">
      <c r="B58" s="29"/>
      <c r="C58" s="23" t="s">
        <v>28</v>
      </c>
      <c r="F58" s="21" t="str">
        <f>E17</f>
        <v>Nemocnice Havířov, příspěvková organizace</v>
      </c>
      <c r="I58" s="23" t="s">
        <v>36</v>
      </c>
      <c r="J58" s="27" t="str">
        <f>E23</f>
        <v>Ing. Gabriela Pešková</v>
      </c>
      <c r="L58" s="29"/>
    </row>
    <row r="59" spans="2:47" s="1" customFormat="1" ht="15.25" hidden="1" customHeight="1">
      <c r="B59" s="29"/>
      <c r="C59" s="23" t="s">
        <v>34</v>
      </c>
      <c r="F59" s="21" t="str">
        <f>IF(E20="","",E20)</f>
        <v>Vyplň údaj</v>
      </c>
      <c r="I59" s="23" t="s">
        <v>41</v>
      </c>
      <c r="J59" s="27" t="str">
        <f>E26</f>
        <v>Ing. M. Cabáková</v>
      </c>
      <c r="L59" s="29"/>
    </row>
    <row r="60" spans="2:47" s="1" customFormat="1" ht="10.4" hidden="1" customHeight="1">
      <c r="B60" s="29"/>
      <c r="L60" s="29"/>
    </row>
    <row r="61" spans="2:47" s="1" customFormat="1" ht="29.25" hidden="1" customHeight="1">
      <c r="B61" s="29"/>
      <c r="C61" s="97" t="s">
        <v>114</v>
      </c>
      <c r="D61" s="91"/>
      <c r="E61" s="91"/>
      <c r="F61" s="91"/>
      <c r="G61" s="91"/>
      <c r="H61" s="91"/>
      <c r="I61" s="91"/>
      <c r="J61" s="98" t="s">
        <v>115</v>
      </c>
      <c r="K61" s="91"/>
      <c r="L61" s="29"/>
    </row>
    <row r="62" spans="2:47" s="1" customFormat="1" ht="10.4" hidden="1" customHeight="1">
      <c r="B62" s="29"/>
      <c r="L62" s="29"/>
    </row>
    <row r="63" spans="2:47" s="1" customFormat="1" ht="22.9" hidden="1" customHeight="1">
      <c r="B63" s="29"/>
      <c r="C63" s="99" t="s">
        <v>78</v>
      </c>
      <c r="J63" s="60">
        <f>J91</f>
        <v>0</v>
      </c>
      <c r="L63" s="29"/>
      <c r="AU63" s="13" t="s">
        <v>116</v>
      </c>
    </row>
    <row r="64" spans="2:47" s="8" customFormat="1" ht="25" hidden="1" customHeight="1">
      <c r="B64" s="100"/>
      <c r="D64" s="101" t="s">
        <v>253</v>
      </c>
      <c r="E64" s="102"/>
      <c r="F64" s="102"/>
      <c r="G64" s="102"/>
      <c r="H64" s="102"/>
      <c r="I64" s="102"/>
      <c r="J64" s="103">
        <f>J92</f>
        <v>0</v>
      </c>
      <c r="L64" s="100"/>
    </row>
    <row r="65" spans="2:12" s="9" customFormat="1" ht="19.899999999999999" hidden="1" customHeight="1">
      <c r="B65" s="104"/>
      <c r="D65" s="105" t="s">
        <v>254</v>
      </c>
      <c r="E65" s="106"/>
      <c r="F65" s="106"/>
      <c r="G65" s="106"/>
      <c r="H65" s="106"/>
      <c r="I65" s="106"/>
      <c r="J65" s="107">
        <f>J93</f>
        <v>0</v>
      </c>
      <c r="L65" s="104"/>
    </row>
    <row r="66" spans="2:12" s="9" customFormat="1" ht="19.899999999999999" hidden="1" customHeight="1">
      <c r="B66" s="104"/>
      <c r="D66" s="105" t="s">
        <v>255</v>
      </c>
      <c r="E66" s="106"/>
      <c r="F66" s="106"/>
      <c r="G66" s="106"/>
      <c r="H66" s="106"/>
      <c r="I66" s="106"/>
      <c r="J66" s="107">
        <f>J97</f>
        <v>0</v>
      </c>
      <c r="L66" s="104"/>
    </row>
    <row r="67" spans="2:12" s="9" customFormat="1" ht="19.899999999999999" hidden="1" customHeight="1">
      <c r="B67" s="104"/>
      <c r="D67" s="105" t="s">
        <v>256</v>
      </c>
      <c r="E67" s="106"/>
      <c r="F67" s="106"/>
      <c r="G67" s="106"/>
      <c r="H67" s="106"/>
      <c r="I67" s="106"/>
      <c r="J67" s="107">
        <f>J101</f>
        <v>0</v>
      </c>
      <c r="L67" s="104"/>
    </row>
    <row r="68" spans="2:12" s="9" customFormat="1" ht="19.899999999999999" hidden="1" customHeight="1">
      <c r="B68" s="104"/>
      <c r="D68" s="105" t="s">
        <v>257</v>
      </c>
      <c r="E68" s="106"/>
      <c r="F68" s="106"/>
      <c r="G68" s="106"/>
      <c r="H68" s="106"/>
      <c r="I68" s="106"/>
      <c r="J68" s="107">
        <f>J108</f>
        <v>0</v>
      </c>
      <c r="L68" s="104"/>
    </row>
    <row r="69" spans="2:12" s="9" customFormat="1" ht="19.899999999999999" hidden="1" customHeight="1">
      <c r="B69" s="104"/>
      <c r="D69" s="105" t="s">
        <v>258</v>
      </c>
      <c r="E69" s="106"/>
      <c r="F69" s="106"/>
      <c r="G69" s="106"/>
      <c r="H69" s="106"/>
      <c r="I69" s="106"/>
      <c r="J69" s="107">
        <f>J113</f>
        <v>0</v>
      </c>
      <c r="L69" s="104"/>
    </row>
    <row r="70" spans="2:12" s="1" customFormat="1" ht="21.75" hidden="1" customHeight="1">
      <c r="B70" s="29"/>
      <c r="L70" s="29"/>
    </row>
    <row r="71" spans="2:12" s="1" customFormat="1" ht="7" hidden="1" customHeight="1"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29"/>
    </row>
    <row r="72" spans="2:12" hidden="1"/>
    <row r="73" spans="2:12" hidden="1"/>
    <row r="74" spans="2:12" hidden="1"/>
    <row r="75" spans="2:12" s="1" customFormat="1" ht="7" customHeight="1"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29"/>
    </row>
    <row r="76" spans="2:12" s="1" customFormat="1" ht="25" customHeight="1">
      <c r="B76" s="29"/>
      <c r="C76" s="17" t="s">
        <v>119</v>
      </c>
      <c r="L76" s="29"/>
    </row>
    <row r="77" spans="2:12" s="1" customFormat="1" ht="7" customHeight="1">
      <c r="B77" s="29"/>
      <c r="L77" s="29"/>
    </row>
    <row r="78" spans="2:12" s="1" customFormat="1" ht="12" customHeight="1">
      <c r="B78" s="29"/>
      <c r="C78" s="23" t="s">
        <v>16</v>
      </c>
      <c r="L78" s="29"/>
    </row>
    <row r="79" spans="2:12" s="1" customFormat="1" ht="26.25" customHeight="1">
      <c r="B79" s="29"/>
      <c r="E79" s="210" t="str">
        <f>E7</f>
        <v>REVITALIZACE ZELENÉ INFRASTRUKTURY NEMOCNICE HAVÍŘOV, p.o. - SO 2 Mobiliář</v>
      </c>
      <c r="F79" s="211"/>
      <c r="G79" s="211"/>
      <c r="H79" s="211"/>
      <c r="L79" s="29"/>
    </row>
    <row r="80" spans="2:12" ht="12" customHeight="1">
      <c r="B80" s="16"/>
      <c r="C80" s="23" t="s">
        <v>109</v>
      </c>
      <c r="L80" s="16"/>
    </row>
    <row r="81" spans="2:65" s="1" customFormat="1" ht="16.5" customHeight="1">
      <c r="B81" s="29"/>
      <c r="E81" s="210" t="s">
        <v>251</v>
      </c>
      <c r="F81" s="209"/>
      <c r="G81" s="209"/>
      <c r="H81" s="209"/>
      <c r="L81" s="29"/>
    </row>
    <row r="82" spans="2:65" s="1" customFormat="1" ht="12" customHeight="1">
      <c r="B82" s="29"/>
      <c r="C82" s="23" t="s">
        <v>111</v>
      </c>
      <c r="L82" s="29"/>
    </row>
    <row r="83" spans="2:65" s="1" customFormat="1" ht="16.5" customHeight="1">
      <c r="B83" s="29"/>
      <c r="E83" s="200" t="str">
        <f>E11</f>
        <v>R - Vedlejší a ostatní náklady</v>
      </c>
      <c r="F83" s="209"/>
      <c r="G83" s="209"/>
      <c r="H83" s="209"/>
      <c r="L83" s="29"/>
    </row>
    <row r="84" spans="2:65" s="1" customFormat="1" ht="7" customHeight="1">
      <c r="B84" s="29"/>
      <c r="L84" s="29"/>
    </row>
    <row r="85" spans="2:65" s="1" customFormat="1" ht="12" customHeight="1">
      <c r="B85" s="29"/>
      <c r="C85" s="23" t="s">
        <v>22</v>
      </c>
      <c r="F85" s="21" t="str">
        <f>F14</f>
        <v xml:space="preserve"> </v>
      </c>
      <c r="I85" s="23" t="s">
        <v>24</v>
      </c>
      <c r="J85" s="46" t="str">
        <f>IF(J14="","",J14)</f>
        <v>30. 11. 2023</v>
      </c>
      <c r="L85" s="29"/>
    </row>
    <row r="86" spans="2:65" s="1" customFormat="1" ht="7" customHeight="1">
      <c r="B86" s="29"/>
      <c r="L86" s="29"/>
    </row>
    <row r="87" spans="2:65" s="1" customFormat="1" ht="25.75" customHeight="1">
      <c r="B87" s="29"/>
      <c r="C87" s="23" t="s">
        <v>28</v>
      </c>
      <c r="F87" s="21" t="str">
        <f>E17</f>
        <v>Nemocnice Havířov, příspěvková organizace</v>
      </c>
      <c r="I87" s="23" t="s">
        <v>36</v>
      </c>
      <c r="J87" s="27" t="str">
        <f>E23</f>
        <v>Ing. Gabriela Pešková</v>
      </c>
      <c r="L87" s="29"/>
    </row>
    <row r="88" spans="2:65" s="1" customFormat="1" ht="15.25" customHeight="1">
      <c r="B88" s="29"/>
      <c r="C88" s="23" t="s">
        <v>34</v>
      </c>
      <c r="F88" s="21" t="str">
        <f>IF(E20="","",E20)</f>
        <v>Vyplň údaj</v>
      </c>
      <c r="I88" s="23" t="s">
        <v>41</v>
      </c>
      <c r="J88" s="27" t="str">
        <f>E26</f>
        <v>Ing. M. Cabáková</v>
      </c>
      <c r="L88" s="29"/>
    </row>
    <row r="89" spans="2:65" s="1" customFormat="1" ht="10.4" customHeight="1">
      <c r="B89" s="29"/>
      <c r="L89" s="29"/>
    </row>
    <row r="90" spans="2:65" s="10" customFormat="1" ht="29.25" customHeight="1">
      <c r="B90" s="108"/>
      <c r="C90" s="109" t="s">
        <v>120</v>
      </c>
      <c r="D90" s="110" t="s">
        <v>65</v>
      </c>
      <c r="E90" s="110" t="s">
        <v>61</v>
      </c>
      <c r="F90" s="110" t="s">
        <v>62</v>
      </c>
      <c r="G90" s="110" t="s">
        <v>121</v>
      </c>
      <c r="H90" s="110" t="s">
        <v>122</v>
      </c>
      <c r="I90" s="110" t="s">
        <v>123</v>
      </c>
      <c r="J90" s="111" t="s">
        <v>115</v>
      </c>
      <c r="K90" s="112" t="s">
        <v>124</v>
      </c>
      <c r="L90" s="108"/>
      <c r="M90" s="53" t="s">
        <v>33</v>
      </c>
      <c r="N90" s="54" t="s">
        <v>50</v>
      </c>
      <c r="O90" s="54" t="s">
        <v>125</v>
      </c>
      <c r="P90" s="54" t="s">
        <v>126</v>
      </c>
      <c r="Q90" s="54" t="s">
        <v>127</v>
      </c>
      <c r="R90" s="54" t="s">
        <v>128</v>
      </c>
      <c r="S90" s="54" t="s">
        <v>129</v>
      </c>
      <c r="T90" s="55" t="s">
        <v>130</v>
      </c>
    </row>
    <row r="91" spans="2:65" s="1" customFormat="1" ht="22.9" customHeight="1">
      <c r="B91" s="29"/>
      <c r="C91" s="58" t="s">
        <v>131</v>
      </c>
      <c r="J91" s="113">
        <f>BK91</f>
        <v>0</v>
      </c>
      <c r="L91" s="29"/>
      <c r="M91" s="56"/>
      <c r="N91" s="47"/>
      <c r="O91" s="47"/>
      <c r="P91" s="114">
        <f>P92</f>
        <v>0</v>
      </c>
      <c r="Q91" s="47"/>
      <c r="R91" s="114">
        <f>R92</f>
        <v>0</v>
      </c>
      <c r="S91" s="47"/>
      <c r="T91" s="115">
        <f>T92</f>
        <v>0</v>
      </c>
      <c r="AT91" s="13" t="s">
        <v>79</v>
      </c>
      <c r="AU91" s="13" t="s">
        <v>116</v>
      </c>
      <c r="BK91" s="116">
        <f>BK92</f>
        <v>0</v>
      </c>
    </row>
    <row r="92" spans="2:65" s="11" customFormat="1" ht="25.9" customHeight="1">
      <c r="B92" s="117"/>
      <c r="D92" s="118" t="s">
        <v>79</v>
      </c>
      <c r="E92" s="119" t="s">
        <v>259</v>
      </c>
      <c r="F92" s="119" t="s">
        <v>260</v>
      </c>
      <c r="I92" s="120"/>
      <c r="J92" s="121">
        <f>BK92</f>
        <v>0</v>
      </c>
      <c r="L92" s="117"/>
      <c r="M92" s="122"/>
      <c r="P92" s="123">
        <f>P93+P97+P101+P108+P113</f>
        <v>0</v>
      </c>
      <c r="R92" s="123">
        <f>R93+R97+R101+R108+R113</f>
        <v>0</v>
      </c>
      <c r="T92" s="124">
        <f>T93+T97+T101+T108+T113</f>
        <v>0</v>
      </c>
      <c r="AR92" s="118" t="s">
        <v>155</v>
      </c>
      <c r="AT92" s="125" t="s">
        <v>79</v>
      </c>
      <c r="AU92" s="125" t="s">
        <v>80</v>
      </c>
      <c r="AY92" s="118" t="s">
        <v>134</v>
      </c>
      <c r="BK92" s="126">
        <f>BK93+BK97+BK101+BK108+BK113</f>
        <v>0</v>
      </c>
    </row>
    <row r="93" spans="2:65" s="11" customFormat="1" ht="22.9" customHeight="1">
      <c r="B93" s="117"/>
      <c r="D93" s="118" t="s">
        <v>79</v>
      </c>
      <c r="E93" s="127" t="s">
        <v>261</v>
      </c>
      <c r="F93" s="127" t="s">
        <v>262</v>
      </c>
      <c r="I93" s="120"/>
      <c r="J93" s="128">
        <f>BK93</f>
        <v>0</v>
      </c>
      <c r="L93" s="117"/>
      <c r="M93" s="122"/>
      <c r="P93" s="123">
        <f>SUM(P94:P96)</f>
        <v>0</v>
      </c>
      <c r="R93" s="123">
        <f>SUM(R94:R96)</f>
        <v>0</v>
      </c>
      <c r="T93" s="124">
        <f>SUM(T94:T96)</f>
        <v>0</v>
      </c>
      <c r="AR93" s="118" t="s">
        <v>155</v>
      </c>
      <c r="AT93" s="125" t="s">
        <v>79</v>
      </c>
      <c r="AU93" s="125" t="s">
        <v>40</v>
      </c>
      <c r="AY93" s="118" t="s">
        <v>134</v>
      </c>
      <c r="BK93" s="126">
        <f>SUM(BK94:BK96)</f>
        <v>0</v>
      </c>
    </row>
    <row r="94" spans="2:65" s="1" customFormat="1" ht="16.5" customHeight="1">
      <c r="B94" s="29"/>
      <c r="C94" s="144" t="s">
        <v>40</v>
      </c>
      <c r="D94" s="144" t="s">
        <v>144</v>
      </c>
      <c r="E94" s="145" t="s">
        <v>263</v>
      </c>
      <c r="F94" s="146" t="s">
        <v>262</v>
      </c>
      <c r="G94" s="147" t="s">
        <v>264</v>
      </c>
      <c r="H94" s="148">
        <v>1</v>
      </c>
      <c r="I94" s="149"/>
      <c r="J94" s="150">
        <f>ROUND(I94*H94,2)</f>
        <v>0</v>
      </c>
      <c r="K94" s="151"/>
      <c r="L94" s="29"/>
      <c r="M94" s="152" t="s">
        <v>33</v>
      </c>
      <c r="N94" s="153" t="s">
        <v>51</v>
      </c>
      <c r="P94" s="140">
        <f>O94*H94</f>
        <v>0</v>
      </c>
      <c r="Q94" s="140">
        <v>0</v>
      </c>
      <c r="R94" s="140">
        <f>Q94*H94</f>
        <v>0</v>
      </c>
      <c r="S94" s="140">
        <v>0</v>
      </c>
      <c r="T94" s="141">
        <f>S94*H94</f>
        <v>0</v>
      </c>
      <c r="AR94" s="142" t="s">
        <v>265</v>
      </c>
      <c r="AT94" s="142" t="s">
        <v>144</v>
      </c>
      <c r="AU94" s="142" t="s">
        <v>21</v>
      </c>
      <c r="AY94" s="13" t="s">
        <v>134</v>
      </c>
      <c r="BE94" s="143">
        <f>IF(N94="základní",J94,0)</f>
        <v>0</v>
      </c>
      <c r="BF94" s="143">
        <f>IF(N94="snížená",J94,0)</f>
        <v>0</v>
      </c>
      <c r="BG94" s="143">
        <f>IF(N94="zákl. přenesená",J94,0)</f>
        <v>0</v>
      </c>
      <c r="BH94" s="143">
        <f>IF(N94="sníž. přenesená",J94,0)</f>
        <v>0</v>
      </c>
      <c r="BI94" s="143">
        <f>IF(N94="nulová",J94,0)</f>
        <v>0</v>
      </c>
      <c r="BJ94" s="13" t="s">
        <v>40</v>
      </c>
      <c r="BK94" s="143">
        <f>ROUND(I94*H94,2)</f>
        <v>0</v>
      </c>
      <c r="BL94" s="13" t="s">
        <v>265</v>
      </c>
      <c r="BM94" s="142" t="s">
        <v>266</v>
      </c>
    </row>
    <row r="95" spans="2:65" s="1" customFormat="1">
      <c r="B95" s="29"/>
      <c r="D95" s="159" t="s">
        <v>267</v>
      </c>
      <c r="F95" s="160" t="s">
        <v>268</v>
      </c>
      <c r="I95" s="161"/>
      <c r="L95" s="29"/>
      <c r="M95" s="162"/>
      <c r="T95" s="50"/>
      <c r="AT95" s="13" t="s">
        <v>267</v>
      </c>
      <c r="AU95" s="13" t="s">
        <v>21</v>
      </c>
    </row>
    <row r="96" spans="2:65" s="1" customFormat="1" ht="54">
      <c r="B96" s="29"/>
      <c r="D96" s="163" t="s">
        <v>269</v>
      </c>
      <c r="F96" s="164" t="s">
        <v>270</v>
      </c>
      <c r="I96" s="161"/>
      <c r="L96" s="29"/>
      <c r="M96" s="162"/>
      <c r="T96" s="50"/>
      <c r="AT96" s="13" t="s">
        <v>269</v>
      </c>
      <c r="AU96" s="13" t="s">
        <v>21</v>
      </c>
    </row>
    <row r="97" spans="2:65" s="11" customFormat="1" ht="22.9" customHeight="1">
      <c r="B97" s="117"/>
      <c r="D97" s="118" t="s">
        <v>79</v>
      </c>
      <c r="E97" s="127" t="s">
        <v>271</v>
      </c>
      <c r="F97" s="127" t="s">
        <v>272</v>
      </c>
      <c r="I97" s="120"/>
      <c r="J97" s="128">
        <f>BK97</f>
        <v>0</v>
      </c>
      <c r="L97" s="117"/>
      <c r="M97" s="122"/>
      <c r="P97" s="123">
        <f>SUM(P98:P100)</f>
        <v>0</v>
      </c>
      <c r="R97" s="123">
        <f>SUM(R98:R100)</f>
        <v>0</v>
      </c>
      <c r="T97" s="124">
        <f>SUM(T98:T100)</f>
        <v>0</v>
      </c>
      <c r="AR97" s="118" t="s">
        <v>155</v>
      </c>
      <c r="AT97" s="125" t="s">
        <v>79</v>
      </c>
      <c r="AU97" s="125" t="s">
        <v>40</v>
      </c>
      <c r="AY97" s="118" t="s">
        <v>134</v>
      </c>
      <c r="BK97" s="126">
        <f>SUM(BK98:BK100)</f>
        <v>0</v>
      </c>
    </row>
    <row r="98" spans="2:65" s="1" customFormat="1" ht="16.5" customHeight="1">
      <c r="B98" s="29"/>
      <c r="C98" s="144" t="s">
        <v>21</v>
      </c>
      <c r="D98" s="144" t="s">
        <v>144</v>
      </c>
      <c r="E98" s="145" t="s">
        <v>273</v>
      </c>
      <c r="F98" s="146" t="s">
        <v>272</v>
      </c>
      <c r="G98" s="147" t="s">
        <v>264</v>
      </c>
      <c r="H98" s="148">
        <v>1</v>
      </c>
      <c r="I98" s="149"/>
      <c r="J98" s="150">
        <f>ROUND(I98*H98,2)</f>
        <v>0</v>
      </c>
      <c r="K98" s="151"/>
      <c r="L98" s="29"/>
      <c r="M98" s="152" t="s">
        <v>33</v>
      </c>
      <c r="N98" s="153" t="s">
        <v>51</v>
      </c>
      <c r="P98" s="140">
        <f>O98*H98</f>
        <v>0</v>
      </c>
      <c r="Q98" s="140">
        <v>0</v>
      </c>
      <c r="R98" s="140">
        <f>Q98*H98</f>
        <v>0</v>
      </c>
      <c r="S98" s="140">
        <v>0</v>
      </c>
      <c r="T98" s="141">
        <f>S98*H98</f>
        <v>0</v>
      </c>
      <c r="AR98" s="142" t="s">
        <v>265</v>
      </c>
      <c r="AT98" s="142" t="s">
        <v>144</v>
      </c>
      <c r="AU98" s="142" t="s">
        <v>21</v>
      </c>
      <c r="AY98" s="13" t="s">
        <v>134</v>
      </c>
      <c r="BE98" s="143">
        <f>IF(N98="základní",J98,0)</f>
        <v>0</v>
      </c>
      <c r="BF98" s="143">
        <f>IF(N98="snížená",J98,0)</f>
        <v>0</v>
      </c>
      <c r="BG98" s="143">
        <f>IF(N98="zákl. přenesená",J98,0)</f>
        <v>0</v>
      </c>
      <c r="BH98" s="143">
        <f>IF(N98="sníž. přenesená",J98,0)</f>
        <v>0</v>
      </c>
      <c r="BI98" s="143">
        <f>IF(N98="nulová",J98,0)</f>
        <v>0</v>
      </c>
      <c r="BJ98" s="13" t="s">
        <v>40</v>
      </c>
      <c r="BK98" s="143">
        <f>ROUND(I98*H98,2)</f>
        <v>0</v>
      </c>
      <c r="BL98" s="13" t="s">
        <v>265</v>
      </c>
      <c r="BM98" s="142" t="s">
        <v>274</v>
      </c>
    </row>
    <row r="99" spans="2:65" s="1" customFormat="1">
      <c r="B99" s="29"/>
      <c r="D99" s="159" t="s">
        <v>267</v>
      </c>
      <c r="F99" s="160" t="s">
        <v>275</v>
      </c>
      <c r="I99" s="161"/>
      <c r="L99" s="29"/>
      <c r="M99" s="162"/>
      <c r="T99" s="50"/>
      <c r="AT99" s="13" t="s">
        <v>267</v>
      </c>
      <c r="AU99" s="13" t="s">
        <v>21</v>
      </c>
    </row>
    <row r="100" spans="2:65" s="1" customFormat="1" ht="117">
      <c r="B100" s="29"/>
      <c r="D100" s="163" t="s">
        <v>269</v>
      </c>
      <c r="F100" s="164" t="s">
        <v>276</v>
      </c>
      <c r="I100" s="161"/>
      <c r="L100" s="29"/>
      <c r="M100" s="162"/>
      <c r="T100" s="50"/>
      <c r="AT100" s="13" t="s">
        <v>269</v>
      </c>
      <c r="AU100" s="13" t="s">
        <v>21</v>
      </c>
    </row>
    <row r="101" spans="2:65" s="11" customFormat="1" ht="22.9" customHeight="1">
      <c r="B101" s="117"/>
      <c r="D101" s="118" t="s">
        <v>79</v>
      </c>
      <c r="E101" s="127" t="s">
        <v>277</v>
      </c>
      <c r="F101" s="127" t="s">
        <v>278</v>
      </c>
      <c r="I101" s="120"/>
      <c r="J101" s="128">
        <f>BK101</f>
        <v>0</v>
      </c>
      <c r="L101" s="117"/>
      <c r="M101" s="122"/>
      <c r="P101" s="123">
        <f>SUM(P102:P107)</f>
        <v>0</v>
      </c>
      <c r="R101" s="123">
        <f>SUM(R102:R107)</f>
        <v>0</v>
      </c>
      <c r="T101" s="124">
        <f>SUM(T102:T107)</f>
        <v>0</v>
      </c>
      <c r="AR101" s="118" t="s">
        <v>155</v>
      </c>
      <c r="AT101" s="125" t="s">
        <v>79</v>
      </c>
      <c r="AU101" s="125" t="s">
        <v>40</v>
      </c>
      <c r="AY101" s="118" t="s">
        <v>134</v>
      </c>
      <c r="BK101" s="126">
        <f>SUM(BK102:BK107)</f>
        <v>0</v>
      </c>
    </row>
    <row r="102" spans="2:65" s="1" customFormat="1" ht="16.5" customHeight="1">
      <c r="B102" s="29"/>
      <c r="C102" s="144" t="s">
        <v>148</v>
      </c>
      <c r="D102" s="144" t="s">
        <v>144</v>
      </c>
      <c r="E102" s="145" t="s">
        <v>279</v>
      </c>
      <c r="F102" s="146" t="s">
        <v>278</v>
      </c>
      <c r="G102" s="147" t="s">
        <v>280</v>
      </c>
      <c r="H102" s="165"/>
      <c r="I102" s="149"/>
      <c r="J102" s="150">
        <f>ROUND(I102*H102,2)</f>
        <v>0</v>
      </c>
      <c r="K102" s="151"/>
      <c r="L102" s="29"/>
      <c r="M102" s="152" t="s">
        <v>33</v>
      </c>
      <c r="N102" s="153" t="s">
        <v>51</v>
      </c>
      <c r="P102" s="140">
        <f>O102*H102</f>
        <v>0</v>
      </c>
      <c r="Q102" s="140">
        <v>0</v>
      </c>
      <c r="R102" s="140">
        <f>Q102*H102</f>
        <v>0</v>
      </c>
      <c r="S102" s="140">
        <v>0</v>
      </c>
      <c r="T102" s="141">
        <f>S102*H102</f>
        <v>0</v>
      </c>
      <c r="AR102" s="142" t="s">
        <v>265</v>
      </c>
      <c r="AT102" s="142" t="s">
        <v>144</v>
      </c>
      <c r="AU102" s="142" t="s">
        <v>21</v>
      </c>
      <c r="AY102" s="13" t="s">
        <v>134</v>
      </c>
      <c r="BE102" s="143">
        <f>IF(N102="základní",J102,0)</f>
        <v>0</v>
      </c>
      <c r="BF102" s="143">
        <f>IF(N102="snížená",J102,0)</f>
        <v>0</v>
      </c>
      <c r="BG102" s="143">
        <f>IF(N102="zákl. přenesená",J102,0)</f>
        <v>0</v>
      </c>
      <c r="BH102" s="143">
        <f>IF(N102="sníž. přenesená",J102,0)</f>
        <v>0</v>
      </c>
      <c r="BI102" s="143">
        <f>IF(N102="nulová",J102,0)</f>
        <v>0</v>
      </c>
      <c r="BJ102" s="13" t="s">
        <v>40</v>
      </c>
      <c r="BK102" s="143">
        <f>ROUND(I102*H102,2)</f>
        <v>0</v>
      </c>
      <c r="BL102" s="13" t="s">
        <v>265</v>
      </c>
      <c r="BM102" s="142" t="s">
        <v>281</v>
      </c>
    </row>
    <row r="103" spans="2:65" s="1" customFormat="1">
      <c r="B103" s="29"/>
      <c r="D103" s="159" t="s">
        <v>267</v>
      </c>
      <c r="F103" s="160" t="s">
        <v>282</v>
      </c>
      <c r="I103" s="161"/>
      <c r="L103" s="29"/>
      <c r="M103" s="162"/>
      <c r="T103" s="50"/>
      <c r="AT103" s="13" t="s">
        <v>267</v>
      </c>
      <c r="AU103" s="13" t="s">
        <v>21</v>
      </c>
    </row>
    <row r="104" spans="2:65" s="1" customFormat="1" ht="153">
      <c r="B104" s="29"/>
      <c r="D104" s="163" t="s">
        <v>269</v>
      </c>
      <c r="F104" s="164" t="s">
        <v>283</v>
      </c>
      <c r="I104" s="161"/>
      <c r="L104" s="29"/>
      <c r="M104" s="162"/>
      <c r="T104" s="50"/>
      <c r="AT104" s="13" t="s">
        <v>269</v>
      </c>
      <c r="AU104" s="13" t="s">
        <v>21</v>
      </c>
    </row>
    <row r="105" spans="2:65" s="1" customFormat="1" ht="16.5" customHeight="1">
      <c r="B105" s="29"/>
      <c r="C105" s="144" t="s">
        <v>142</v>
      </c>
      <c r="D105" s="144" t="s">
        <v>144</v>
      </c>
      <c r="E105" s="145" t="s">
        <v>284</v>
      </c>
      <c r="F105" s="146" t="s">
        <v>285</v>
      </c>
      <c r="G105" s="147" t="s">
        <v>264</v>
      </c>
      <c r="H105" s="148">
        <v>1</v>
      </c>
      <c r="I105" s="149"/>
      <c r="J105" s="150">
        <f>ROUND(I105*H105,2)</f>
        <v>0</v>
      </c>
      <c r="K105" s="151"/>
      <c r="L105" s="29"/>
      <c r="M105" s="152" t="s">
        <v>33</v>
      </c>
      <c r="N105" s="153" t="s">
        <v>51</v>
      </c>
      <c r="P105" s="140">
        <f>O105*H105</f>
        <v>0</v>
      </c>
      <c r="Q105" s="140">
        <v>0</v>
      </c>
      <c r="R105" s="140">
        <f>Q105*H105</f>
        <v>0</v>
      </c>
      <c r="S105" s="140">
        <v>0</v>
      </c>
      <c r="T105" s="141">
        <f>S105*H105</f>
        <v>0</v>
      </c>
      <c r="AR105" s="142" t="s">
        <v>265</v>
      </c>
      <c r="AT105" s="142" t="s">
        <v>144</v>
      </c>
      <c r="AU105" s="142" t="s">
        <v>21</v>
      </c>
      <c r="AY105" s="13" t="s">
        <v>134</v>
      </c>
      <c r="BE105" s="143">
        <f>IF(N105="základní",J105,0)</f>
        <v>0</v>
      </c>
      <c r="BF105" s="143">
        <f>IF(N105="snížená",J105,0)</f>
        <v>0</v>
      </c>
      <c r="BG105" s="143">
        <f>IF(N105="zákl. přenesená",J105,0)</f>
        <v>0</v>
      </c>
      <c r="BH105" s="143">
        <f>IF(N105="sníž. přenesená",J105,0)</f>
        <v>0</v>
      </c>
      <c r="BI105" s="143">
        <f>IF(N105="nulová",J105,0)</f>
        <v>0</v>
      </c>
      <c r="BJ105" s="13" t="s">
        <v>40</v>
      </c>
      <c r="BK105" s="143">
        <f>ROUND(I105*H105,2)</f>
        <v>0</v>
      </c>
      <c r="BL105" s="13" t="s">
        <v>265</v>
      </c>
      <c r="BM105" s="142" t="s">
        <v>286</v>
      </c>
    </row>
    <row r="106" spans="2:65" s="1" customFormat="1">
      <c r="B106" s="29"/>
      <c r="D106" s="159" t="s">
        <v>267</v>
      </c>
      <c r="F106" s="160" t="s">
        <v>287</v>
      </c>
      <c r="I106" s="161"/>
      <c r="L106" s="29"/>
      <c r="M106" s="162"/>
      <c r="T106" s="50"/>
      <c r="AT106" s="13" t="s">
        <v>267</v>
      </c>
      <c r="AU106" s="13" t="s">
        <v>21</v>
      </c>
    </row>
    <row r="107" spans="2:65" s="1" customFormat="1" ht="45">
      <c r="B107" s="29"/>
      <c r="D107" s="163" t="s">
        <v>269</v>
      </c>
      <c r="F107" s="164" t="s">
        <v>288</v>
      </c>
      <c r="I107" s="161"/>
      <c r="L107" s="29"/>
      <c r="M107" s="162"/>
      <c r="T107" s="50"/>
      <c r="AT107" s="13" t="s">
        <v>269</v>
      </c>
      <c r="AU107" s="13" t="s">
        <v>21</v>
      </c>
    </row>
    <row r="108" spans="2:65" s="11" customFormat="1" ht="22.9" customHeight="1">
      <c r="B108" s="117"/>
      <c r="D108" s="118" t="s">
        <v>79</v>
      </c>
      <c r="E108" s="127" t="s">
        <v>289</v>
      </c>
      <c r="F108" s="127" t="s">
        <v>290</v>
      </c>
      <c r="I108" s="120"/>
      <c r="J108" s="128">
        <f>BK108</f>
        <v>0</v>
      </c>
      <c r="L108" s="117"/>
      <c r="M108" s="122"/>
      <c r="P108" s="123">
        <f>SUM(P109:P112)</f>
        <v>0</v>
      </c>
      <c r="R108" s="123">
        <f>SUM(R109:R112)</f>
        <v>0</v>
      </c>
      <c r="T108" s="124">
        <f>SUM(T109:T112)</f>
        <v>0</v>
      </c>
      <c r="AR108" s="118" t="s">
        <v>155</v>
      </c>
      <c r="AT108" s="125" t="s">
        <v>79</v>
      </c>
      <c r="AU108" s="125" t="s">
        <v>40</v>
      </c>
      <c r="AY108" s="118" t="s">
        <v>134</v>
      </c>
      <c r="BK108" s="126">
        <f>SUM(BK109:BK112)</f>
        <v>0</v>
      </c>
    </row>
    <row r="109" spans="2:65" s="1" customFormat="1" ht="16.5" customHeight="1">
      <c r="B109" s="29"/>
      <c r="C109" s="144" t="s">
        <v>155</v>
      </c>
      <c r="D109" s="144" t="s">
        <v>144</v>
      </c>
      <c r="E109" s="145" t="s">
        <v>291</v>
      </c>
      <c r="F109" s="146" t="s">
        <v>290</v>
      </c>
      <c r="G109" s="147" t="s">
        <v>280</v>
      </c>
      <c r="H109" s="165"/>
      <c r="I109" s="149"/>
      <c r="J109" s="150">
        <f>ROUND(I109*H109,2)</f>
        <v>0</v>
      </c>
      <c r="K109" s="151"/>
      <c r="L109" s="29"/>
      <c r="M109" s="152" t="s">
        <v>33</v>
      </c>
      <c r="N109" s="153" t="s">
        <v>51</v>
      </c>
      <c r="P109" s="140">
        <f>O109*H109</f>
        <v>0</v>
      </c>
      <c r="Q109" s="140">
        <v>0</v>
      </c>
      <c r="R109" s="140">
        <f>Q109*H109</f>
        <v>0</v>
      </c>
      <c r="S109" s="140">
        <v>0</v>
      </c>
      <c r="T109" s="141">
        <f>S109*H109</f>
        <v>0</v>
      </c>
      <c r="AR109" s="142" t="s">
        <v>265</v>
      </c>
      <c r="AT109" s="142" t="s">
        <v>144</v>
      </c>
      <c r="AU109" s="142" t="s">
        <v>21</v>
      </c>
      <c r="AY109" s="13" t="s">
        <v>134</v>
      </c>
      <c r="BE109" s="143">
        <f>IF(N109="základní",J109,0)</f>
        <v>0</v>
      </c>
      <c r="BF109" s="143">
        <f>IF(N109="snížená",J109,0)</f>
        <v>0</v>
      </c>
      <c r="BG109" s="143">
        <f>IF(N109="zákl. přenesená",J109,0)</f>
        <v>0</v>
      </c>
      <c r="BH109" s="143">
        <f>IF(N109="sníž. přenesená",J109,0)</f>
        <v>0</v>
      </c>
      <c r="BI109" s="143">
        <f>IF(N109="nulová",J109,0)</f>
        <v>0</v>
      </c>
      <c r="BJ109" s="13" t="s">
        <v>40</v>
      </c>
      <c r="BK109" s="143">
        <f>ROUND(I109*H109,2)</f>
        <v>0</v>
      </c>
      <c r="BL109" s="13" t="s">
        <v>265</v>
      </c>
      <c r="BM109" s="142" t="s">
        <v>292</v>
      </c>
    </row>
    <row r="110" spans="2:65" s="1" customFormat="1">
      <c r="B110" s="29"/>
      <c r="D110" s="159" t="s">
        <v>267</v>
      </c>
      <c r="F110" s="160" t="s">
        <v>293</v>
      </c>
      <c r="I110" s="161"/>
      <c r="L110" s="29"/>
      <c r="M110" s="162"/>
      <c r="T110" s="50"/>
      <c r="AT110" s="13" t="s">
        <v>267</v>
      </c>
      <c r="AU110" s="13" t="s">
        <v>21</v>
      </c>
    </row>
    <row r="111" spans="2:65" s="1" customFormat="1" ht="16.5" customHeight="1">
      <c r="B111" s="29"/>
      <c r="C111" s="144" t="s">
        <v>158</v>
      </c>
      <c r="D111" s="144" t="s">
        <v>144</v>
      </c>
      <c r="E111" s="145" t="s">
        <v>294</v>
      </c>
      <c r="F111" s="146" t="s">
        <v>295</v>
      </c>
      <c r="G111" s="147" t="s">
        <v>280</v>
      </c>
      <c r="H111" s="165"/>
      <c r="I111" s="149"/>
      <c r="J111" s="150">
        <f>ROUND(I111*H111,2)</f>
        <v>0</v>
      </c>
      <c r="K111" s="151"/>
      <c r="L111" s="29"/>
      <c r="M111" s="152" t="s">
        <v>33</v>
      </c>
      <c r="N111" s="153" t="s">
        <v>51</v>
      </c>
      <c r="P111" s="140">
        <f>O111*H111</f>
        <v>0</v>
      </c>
      <c r="Q111" s="140">
        <v>0</v>
      </c>
      <c r="R111" s="140">
        <f>Q111*H111</f>
        <v>0</v>
      </c>
      <c r="S111" s="140">
        <v>0</v>
      </c>
      <c r="T111" s="141">
        <f>S111*H111</f>
        <v>0</v>
      </c>
      <c r="AR111" s="142" t="s">
        <v>265</v>
      </c>
      <c r="AT111" s="142" t="s">
        <v>144</v>
      </c>
      <c r="AU111" s="142" t="s">
        <v>21</v>
      </c>
      <c r="AY111" s="13" t="s">
        <v>134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3" t="s">
        <v>40</v>
      </c>
      <c r="BK111" s="143">
        <f>ROUND(I111*H111,2)</f>
        <v>0</v>
      </c>
      <c r="BL111" s="13" t="s">
        <v>265</v>
      </c>
      <c r="BM111" s="142" t="s">
        <v>296</v>
      </c>
    </row>
    <row r="112" spans="2:65" s="1" customFormat="1" ht="16.5" customHeight="1">
      <c r="B112" s="29"/>
      <c r="C112" s="144" t="s">
        <v>193</v>
      </c>
      <c r="D112" s="144" t="s">
        <v>144</v>
      </c>
      <c r="E112" s="145" t="s">
        <v>297</v>
      </c>
      <c r="F112" s="146" t="s">
        <v>298</v>
      </c>
      <c r="G112" s="147" t="s">
        <v>280</v>
      </c>
      <c r="H112" s="165"/>
      <c r="I112" s="149"/>
      <c r="J112" s="150">
        <f>ROUND(I112*H112,2)</f>
        <v>0</v>
      </c>
      <c r="K112" s="151"/>
      <c r="L112" s="29"/>
      <c r="M112" s="152" t="s">
        <v>33</v>
      </c>
      <c r="N112" s="153" t="s">
        <v>51</v>
      </c>
      <c r="P112" s="140">
        <f>O112*H112</f>
        <v>0</v>
      </c>
      <c r="Q112" s="140">
        <v>0</v>
      </c>
      <c r="R112" s="140">
        <f>Q112*H112</f>
        <v>0</v>
      </c>
      <c r="S112" s="140">
        <v>0</v>
      </c>
      <c r="T112" s="141">
        <f>S112*H112</f>
        <v>0</v>
      </c>
      <c r="AR112" s="142" t="s">
        <v>265</v>
      </c>
      <c r="AT112" s="142" t="s">
        <v>144</v>
      </c>
      <c r="AU112" s="142" t="s">
        <v>21</v>
      </c>
      <c r="AY112" s="13" t="s">
        <v>134</v>
      </c>
      <c r="BE112" s="143">
        <f>IF(N112="základní",J112,0)</f>
        <v>0</v>
      </c>
      <c r="BF112" s="143">
        <f>IF(N112="snížená",J112,0)</f>
        <v>0</v>
      </c>
      <c r="BG112" s="143">
        <f>IF(N112="zákl. přenesená",J112,0)</f>
        <v>0</v>
      </c>
      <c r="BH112" s="143">
        <f>IF(N112="sníž. přenesená",J112,0)</f>
        <v>0</v>
      </c>
      <c r="BI112" s="143">
        <f>IF(N112="nulová",J112,0)</f>
        <v>0</v>
      </c>
      <c r="BJ112" s="13" t="s">
        <v>40</v>
      </c>
      <c r="BK112" s="143">
        <f>ROUND(I112*H112,2)</f>
        <v>0</v>
      </c>
      <c r="BL112" s="13" t="s">
        <v>265</v>
      </c>
      <c r="BM112" s="142" t="s">
        <v>299</v>
      </c>
    </row>
    <row r="113" spans="2:65" s="11" customFormat="1" ht="22.9" customHeight="1">
      <c r="B113" s="117"/>
      <c r="D113" s="118" t="s">
        <v>79</v>
      </c>
      <c r="E113" s="127" t="s">
        <v>300</v>
      </c>
      <c r="F113" s="127" t="s">
        <v>301</v>
      </c>
      <c r="I113" s="120"/>
      <c r="J113" s="128">
        <f>BK113</f>
        <v>0</v>
      </c>
      <c r="L113" s="117"/>
      <c r="M113" s="122"/>
      <c r="P113" s="123">
        <f>SUM(P114:P116)</f>
        <v>0</v>
      </c>
      <c r="R113" s="123">
        <f>SUM(R114:R116)</f>
        <v>0</v>
      </c>
      <c r="T113" s="124">
        <f>SUM(T114:T116)</f>
        <v>0</v>
      </c>
      <c r="AR113" s="118" t="s">
        <v>155</v>
      </c>
      <c r="AT113" s="125" t="s">
        <v>79</v>
      </c>
      <c r="AU113" s="125" t="s">
        <v>40</v>
      </c>
      <c r="AY113" s="118" t="s">
        <v>134</v>
      </c>
      <c r="BK113" s="126">
        <f>SUM(BK114:BK116)</f>
        <v>0</v>
      </c>
    </row>
    <row r="114" spans="2:65" s="1" customFormat="1" ht="16.5" customHeight="1">
      <c r="B114" s="29"/>
      <c r="C114" s="144" t="s">
        <v>141</v>
      </c>
      <c r="D114" s="144" t="s">
        <v>144</v>
      </c>
      <c r="E114" s="145" t="s">
        <v>302</v>
      </c>
      <c r="F114" s="146" t="s">
        <v>301</v>
      </c>
      <c r="G114" s="147" t="s">
        <v>280</v>
      </c>
      <c r="H114" s="165"/>
      <c r="I114" s="149"/>
      <c r="J114" s="150">
        <f>ROUND(I114*H114,2)</f>
        <v>0</v>
      </c>
      <c r="K114" s="151"/>
      <c r="L114" s="29"/>
      <c r="M114" s="152" t="s">
        <v>33</v>
      </c>
      <c r="N114" s="153" t="s">
        <v>51</v>
      </c>
      <c r="P114" s="140">
        <f>O114*H114</f>
        <v>0</v>
      </c>
      <c r="Q114" s="140">
        <v>0</v>
      </c>
      <c r="R114" s="140">
        <f>Q114*H114</f>
        <v>0</v>
      </c>
      <c r="S114" s="140">
        <v>0</v>
      </c>
      <c r="T114" s="141">
        <f>S114*H114</f>
        <v>0</v>
      </c>
      <c r="AR114" s="142" t="s">
        <v>265</v>
      </c>
      <c r="AT114" s="142" t="s">
        <v>144</v>
      </c>
      <c r="AU114" s="142" t="s">
        <v>21</v>
      </c>
      <c r="AY114" s="13" t="s">
        <v>134</v>
      </c>
      <c r="BE114" s="143">
        <f>IF(N114="základní",J114,0)</f>
        <v>0</v>
      </c>
      <c r="BF114" s="143">
        <f>IF(N114="snížená",J114,0)</f>
        <v>0</v>
      </c>
      <c r="BG114" s="143">
        <f>IF(N114="zákl. přenesená",J114,0)</f>
        <v>0</v>
      </c>
      <c r="BH114" s="143">
        <f>IF(N114="sníž. přenesená",J114,0)</f>
        <v>0</v>
      </c>
      <c r="BI114" s="143">
        <f>IF(N114="nulová",J114,0)</f>
        <v>0</v>
      </c>
      <c r="BJ114" s="13" t="s">
        <v>40</v>
      </c>
      <c r="BK114" s="143">
        <f>ROUND(I114*H114,2)</f>
        <v>0</v>
      </c>
      <c r="BL114" s="13" t="s">
        <v>265</v>
      </c>
      <c r="BM114" s="142" t="s">
        <v>303</v>
      </c>
    </row>
    <row r="115" spans="2:65" s="1" customFormat="1">
      <c r="B115" s="29"/>
      <c r="D115" s="159" t="s">
        <v>267</v>
      </c>
      <c r="F115" s="160" t="s">
        <v>304</v>
      </c>
      <c r="I115" s="161"/>
      <c r="L115" s="29"/>
      <c r="M115" s="162"/>
      <c r="T115" s="50"/>
      <c r="AT115" s="13" t="s">
        <v>267</v>
      </c>
      <c r="AU115" s="13" t="s">
        <v>21</v>
      </c>
    </row>
    <row r="116" spans="2:65" s="1" customFormat="1" ht="27">
      <c r="B116" s="29"/>
      <c r="D116" s="163" t="s">
        <v>269</v>
      </c>
      <c r="F116" s="164" t="s">
        <v>305</v>
      </c>
      <c r="I116" s="161"/>
      <c r="L116" s="29"/>
      <c r="M116" s="166"/>
      <c r="N116" s="156"/>
      <c r="O116" s="156"/>
      <c r="P116" s="156"/>
      <c r="Q116" s="156"/>
      <c r="R116" s="156"/>
      <c r="S116" s="156"/>
      <c r="T116" s="167"/>
      <c r="AT116" s="13" t="s">
        <v>269</v>
      </c>
      <c r="AU116" s="13" t="s">
        <v>21</v>
      </c>
    </row>
    <row r="117" spans="2:65" s="1" customFormat="1" ht="7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29"/>
    </row>
  </sheetData>
  <sheetProtection algorithmName="SHA-512" hashValue="fLlzMhKrDPSyIQTo1z1K94mBq6gv6StOdqvmn2TC6DAam+WmWVR/EQGjdBnkxg3ICiUipbGqaNpC2rd/NbeZEA==" saltValue="XKG/OdDe8/W56J2MUrn1xjGy3ZWEP/3OajNhviFNMXxJL25xkSdPwi4jil0YRtTDIkEivbQzvjrRchAKwDbf/g==" spinCount="100000" sheet="1" objects="1" scenarios="1" formatColumns="0" formatRows="0" autoFilter="0"/>
  <autoFilter ref="C90:K116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/>
    <hyperlink ref="F99" r:id="rId2"/>
    <hyperlink ref="F103" r:id="rId3"/>
    <hyperlink ref="F106" r:id="rId4"/>
    <hyperlink ref="F110" r:id="rId5"/>
    <hyperlink ref="F115" r:id="rId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I - 2.6.1. Mobiliář s veg...</vt:lpstr>
      <vt:lpstr>J - 2.6.2. Mobiliář se so...</vt:lpstr>
      <vt:lpstr>N - 2.6.3. Mobiliář ostatní</vt:lpstr>
      <vt:lpstr>R - Vedlejší a ostatní ná...</vt:lpstr>
      <vt:lpstr>'I - 2.6.1. Mobiliář s veg...'!Názvy_tisku</vt:lpstr>
      <vt:lpstr>'J - 2.6.2. Mobiliář se so...'!Názvy_tisku</vt:lpstr>
      <vt:lpstr>'N - 2.6.3. Mobiliář ostatní'!Názvy_tisku</vt:lpstr>
      <vt:lpstr>'R - Vedlejší a ostatní ná...'!Názvy_tisku</vt:lpstr>
      <vt:lpstr>'Rekapitulace stavby'!Názvy_tisku</vt:lpstr>
      <vt:lpstr>'I - 2.6.1. Mobiliář s veg...'!Oblast_tisku</vt:lpstr>
      <vt:lpstr>'J - 2.6.2. Mobiliář se so...'!Oblast_tisku</vt:lpstr>
      <vt:lpstr>'N - 2.6.3. Mobiliář ostatní'!Oblast_tisku</vt:lpstr>
      <vt:lpstr>'R - Vedlejší a ostatní ná...'!Oblast_tisku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MARTINA-PC\martina</dc:creator>
  <cp:lastModifiedBy>Gabriela Pešková</cp:lastModifiedBy>
  <dcterms:created xsi:type="dcterms:W3CDTF">2025-01-31T07:29:40Z</dcterms:created>
  <dcterms:modified xsi:type="dcterms:W3CDTF">2025-08-30T09:51:18Z</dcterms:modified>
</cp:coreProperties>
</file>